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loveridge\Desktop\02 - SC7 Cuba\pre-meeting\SC papers\Papers (working folder)\"/>
    </mc:Choice>
  </mc:AlternateContent>
  <xr:revisionPtr revIDLastSave="0" documentId="13_ncr:1_{BE2574E7-583A-45EA-8094-8447CB7FA1B9}" xr6:coauthVersionLast="41" xr6:coauthVersionMax="41" xr10:uidLastSave="{00000000-0000-0000-0000-000000000000}"/>
  <bookViews>
    <workbookView xWindow="-110" yWindow="-110" windowWidth="19420" windowHeight="10560" xr2:uid="{00000000-000D-0000-FFFF-FFFF00000000}"/>
  </bookViews>
  <sheets>
    <sheet name="CJM Stock assess input" sheetId="1" r:id="rId1"/>
    <sheet name="2019 Catch projections" sheetId="5" r:id="rId2"/>
    <sheet name="previous accuracy" sheetId="6" r:id="rId3"/>
    <sheet name="Monthly catch trends" sheetId="4" r:id="rId4"/>
  </sheets>
  <definedNames>
    <definedName name="_xlchart.v1.0" hidden="1">'Monthly catch trends'!$A$10</definedName>
    <definedName name="_xlchart.v1.1" hidden="1">'Monthly catch trends'!$A$11</definedName>
    <definedName name="_xlchart.v1.10" hidden="1">'Monthly catch trends'!$A$8</definedName>
    <definedName name="_xlchart.v1.11" hidden="1">'Monthly catch trends'!$A$9</definedName>
    <definedName name="_xlchart.v1.12" hidden="1">'Monthly catch trends'!$B$10:$J$10</definedName>
    <definedName name="_xlchart.v1.13" hidden="1">'Monthly catch trends'!$B$11:$J$11</definedName>
    <definedName name="_xlchart.v1.14" hidden="1">'Monthly catch trends'!$B$12:$J$12</definedName>
    <definedName name="_xlchart.v1.15" hidden="1">'Monthly catch trends'!$B$13:$J$13</definedName>
    <definedName name="_xlchart.v1.16" hidden="1">'Monthly catch trends'!$B$14:$J$14</definedName>
    <definedName name="_xlchart.v1.17" hidden="1">'Monthly catch trends'!$B$15:$J$15</definedName>
    <definedName name="_xlchart.v1.18" hidden="1">'Monthly catch trends'!$B$4:$J$4</definedName>
    <definedName name="_xlchart.v1.19" hidden="1">'Monthly catch trends'!$B$5:$J$5</definedName>
    <definedName name="_xlchart.v1.2" hidden="1">'Monthly catch trends'!$A$12</definedName>
    <definedName name="_xlchart.v1.20" hidden="1">'Monthly catch trends'!$B$6:$J$6</definedName>
    <definedName name="_xlchart.v1.21" hidden="1">'Monthly catch trends'!$B$7:$J$7</definedName>
    <definedName name="_xlchart.v1.22" hidden="1">'Monthly catch trends'!$B$8:$J$8</definedName>
    <definedName name="_xlchart.v1.23" hidden="1">'Monthly catch trends'!$B$9:$J$9</definedName>
    <definedName name="_xlchart.v1.24" hidden="1">'Monthly catch trends'!$A$37</definedName>
    <definedName name="_xlchart.v1.25" hidden="1">'Monthly catch trends'!$A$38</definedName>
    <definedName name="_xlchart.v1.26" hidden="1">'Monthly catch trends'!$A$39</definedName>
    <definedName name="_xlchart.v1.27" hidden="1">'Monthly catch trends'!$A$40</definedName>
    <definedName name="_xlchart.v1.28" hidden="1">'Monthly catch trends'!$A$41</definedName>
    <definedName name="_xlchart.v1.29" hidden="1">'Monthly catch trends'!$A$42</definedName>
    <definedName name="_xlchart.v1.3" hidden="1">'Monthly catch trends'!$A$13</definedName>
    <definedName name="_xlchart.v1.30" hidden="1">'Monthly catch trends'!$A$43</definedName>
    <definedName name="_xlchart.v1.31" hidden="1">'Monthly catch trends'!$A$44</definedName>
    <definedName name="_xlchart.v1.32" hidden="1">'Monthly catch trends'!$A$45</definedName>
    <definedName name="_xlchart.v1.33" hidden="1">'Monthly catch trends'!$A$46</definedName>
    <definedName name="_xlchart.v1.34" hidden="1">'Monthly catch trends'!$A$47</definedName>
    <definedName name="_xlchart.v1.35" hidden="1">'Monthly catch trends'!$A$48</definedName>
    <definedName name="_xlchart.v1.36" hidden="1">'Monthly catch trends'!$B$37:$J$37</definedName>
    <definedName name="_xlchart.v1.37" hidden="1">'Monthly catch trends'!$B$38:$J$38</definedName>
    <definedName name="_xlchart.v1.38" hidden="1">'Monthly catch trends'!$B$39:$J$39</definedName>
    <definedName name="_xlchart.v1.39" hidden="1">'Monthly catch trends'!$B$40:$J$40</definedName>
    <definedName name="_xlchart.v1.4" hidden="1">'Monthly catch trends'!$A$14</definedName>
    <definedName name="_xlchart.v1.40" hidden="1">'Monthly catch trends'!$B$41:$J$41</definedName>
    <definedName name="_xlchart.v1.41" hidden="1">'Monthly catch trends'!$B$42:$J$42</definedName>
    <definedName name="_xlchart.v1.42" hidden="1">'Monthly catch trends'!$B$43:$J$43</definedName>
    <definedName name="_xlchart.v1.43" hidden="1">'Monthly catch trends'!$B$44:$K$44</definedName>
    <definedName name="_xlchart.v1.44" hidden="1">'Monthly catch trends'!$B$45:$K$45</definedName>
    <definedName name="_xlchart.v1.45" hidden="1">'Monthly catch trends'!$B$46:$K$46</definedName>
    <definedName name="_xlchart.v1.46" hidden="1">'Monthly catch trends'!$B$47:$K$47</definedName>
    <definedName name="_xlchart.v1.47" hidden="1">'Monthly catch trends'!$B$48:$K$48</definedName>
    <definedName name="_xlchart.v1.48" hidden="1">'Monthly catch trends'!$A$20</definedName>
    <definedName name="_xlchart.v1.49" hidden="1">'Monthly catch trends'!$A$21</definedName>
    <definedName name="_xlchart.v1.5" hidden="1">'Monthly catch trends'!$A$15</definedName>
    <definedName name="_xlchart.v1.50" hidden="1">'Monthly catch trends'!$A$22</definedName>
    <definedName name="_xlchart.v1.51" hidden="1">'Monthly catch trends'!$A$23</definedName>
    <definedName name="_xlchart.v1.52" hidden="1">'Monthly catch trends'!$A$24</definedName>
    <definedName name="_xlchart.v1.53" hidden="1">'Monthly catch trends'!$A$25</definedName>
    <definedName name="_xlchart.v1.54" hidden="1">'Monthly catch trends'!$A$26</definedName>
    <definedName name="_xlchart.v1.55" hidden="1">'Monthly catch trends'!$A$27</definedName>
    <definedName name="_xlchart.v1.56" hidden="1">'Monthly catch trends'!$A$28</definedName>
    <definedName name="_xlchart.v1.57" hidden="1">'Monthly catch trends'!$A$29</definedName>
    <definedName name="_xlchart.v1.58" hidden="1">'Monthly catch trends'!$A$30</definedName>
    <definedName name="_xlchart.v1.59" hidden="1">'Monthly catch trends'!$A$31</definedName>
    <definedName name="_xlchart.v1.6" hidden="1">'Monthly catch trends'!$A$4</definedName>
    <definedName name="_xlchart.v1.60" hidden="1">'Monthly catch trends'!$C$20:$J$20</definedName>
    <definedName name="_xlchart.v1.61" hidden="1">'Monthly catch trends'!$C$21:$J$21</definedName>
    <definedName name="_xlchart.v1.62" hidden="1">'Monthly catch trends'!$C$22:$J$22</definedName>
    <definedName name="_xlchart.v1.63" hidden="1">'Monthly catch trends'!$C$23:$J$23</definedName>
    <definedName name="_xlchart.v1.64" hidden="1">'Monthly catch trends'!$C$24:$J$24</definedName>
    <definedName name="_xlchart.v1.65" hidden="1">'Monthly catch trends'!$C$25:$J$25</definedName>
    <definedName name="_xlchart.v1.66" hidden="1">'Monthly catch trends'!$C$27:$K$27</definedName>
    <definedName name="_xlchart.v1.67" hidden="1">'Monthly catch trends'!$C$28:$K$28</definedName>
    <definedName name="_xlchart.v1.68" hidden="1">'Monthly catch trends'!$C$29:$K$29</definedName>
    <definedName name="_xlchart.v1.69" hidden="1">'Monthly catch trends'!$C$30:$K$30</definedName>
    <definedName name="_xlchart.v1.7" hidden="1">'Monthly catch trends'!$A$5</definedName>
    <definedName name="_xlchart.v1.70" hidden="1">'Monthly catch trends'!$C$31:$K$31</definedName>
    <definedName name="_xlchart.v1.8" hidden="1">'Monthly catch trends'!$A$6</definedName>
    <definedName name="_xlchart.v1.9" hidden="1">'Monthly catch trends'!$A$7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5" l="1"/>
  <c r="E6" i="5"/>
  <c r="M86" i="1"/>
  <c r="R86" i="1"/>
  <c r="P86" i="1"/>
  <c r="K86" i="1"/>
  <c r="G86" i="1" l="1"/>
  <c r="C86" i="1"/>
  <c r="B86" i="1"/>
  <c r="E7" i="5" l="1"/>
  <c r="E19" i="6" l="1"/>
  <c r="I5" i="5" l="1"/>
  <c r="E9" i="6" l="1"/>
  <c r="I5" i="6" l="1"/>
  <c r="I6" i="6"/>
  <c r="E6" i="6"/>
  <c r="E5" i="6"/>
  <c r="L9" i="6" l="1"/>
  <c r="H19" i="6"/>
  <c r="H9" i="6"/>
  <c r="C20" i="6" l="1"/>
  <c r="C19" i="6"/>
  <c r="C9" i="6"/>
  <c r="D19" i="6" l="1"/>
  <c r="D9" i="6"/>
  <c r="D6" i="6"/>
  <c r="D5" i="6"/>
  <c r="D20" i="6" l="1"/>
  <c r="E20" i="6" s="1"/>
  <c r="I6" i="5"/>
  <c r="L9" i="5" l="1"/>
  <c r="I9" i="5"/>
  <c r="J9" i="5" l="1"/>
  <c r="D9" i="5" s="1"/>
  <c r="H9" i="5"/>
  <c r="I19" i="5"/>
  <c r="J19" i="5" s="1"/>
  <c r="H19" i="5"/>
  <c r="J6" i="5"/>
  <c r="J5" i="5"/>
  <c r="U86" i="1" l="1"/>
  <c r="I86" i="1"/>
  <c r="V86" i="1" l="1"/>
  <c r="G19" i="6"/>
  <c r="G9" i="6"/>
  <c r="H20" i="6"/>
  <c r="X19" i="6"/>
  <c r="Y19" i="6" s="1"/>
  <c r="W19" i="6"/>
  <c r="T19" i="6"/>
  <c r="S19" i="6"/>
  <c r="P19" i="6"/>
  <c r="O19" i="6"/>
  <c r="L19" i="6"/>
  <c r="K19" i="6"/>
  <c r="X9" i="6"/>
  <c r="Y9" i="6" s="1"/>
  <c r="W9" i="6"/>
  <c r="T9" i="6"/>
  <c r="U9" i="6" s="1"/>
  <c r="S9" i="6"/>
  <c r="P9" i="6"/>
  <c r="O9" i="6"/>
  <c r="M9" i="6"/>
  <c r="K9" i="6"/>
  <c r="Y6" i="6"/>
  <c r="U6" i="6"/>
  <c r="Q6" i="6"/>
  <c r="M6" i="6"/>
  <c r="Y5" i="6"/>
  <c r="U5" i="6"/>
  <c r="Q5" i="6"/>
  <c r="M5" i="6"/>
  <c r="I9" i="6" l="1"/>
  <c r="P20" i="6"/>
  <c r="Q20" i="6" s="1"/>
  <c r="G20" i="6"/>
  <c r="I20" i="6" s="1"/>
  <c r="I19" i="6"/>
  <c r="M19" i="6"/>
  <c r="T20" i="6"/>
  <c r="K20" i="6"/>
  <c r="S20" i="6"/>
  <c r="Q9" i="6"/>
  <c r="O20" i="6"/>
  <c r="U19" i="6"/>
  <c r="W20" i="6"/>
  <c r="Q19" i="6"/>
  <c r="L20" i="6"/>
  <c r="M20" i="6" s="1"/>
  <c r="X20" i="6"/>
  <c r="Y20" i="6" l="1"/>
  <c r="U20" i="6"/>
  <c r="K9" i="5" l="1"/>
  <c r="M5" i="5"/>
  <c r="M6" i="5"/>
  <c r="D6" i="5" s="1"/>
  <c r="K19" i="5"/>
  <c r="L19" i="5"/>
  <c r="N9" i="5"/>
  <c r="O9" i="5"/>
  <c r="N19" i="5"/>
  <c r="O19" i="5"/>
  <c r="P6" i="5"/>
  <c r="P5" i="5"/>
  <c r="D5" i="5" l="1"/>
  <c r="P9" i="5"/>
  <c r="M9" i="5"/>
  <c r="M19" i="5"/>
  <c r="D19" i="5" s="1"/>
  <c r="P19" i="5"/>
  <c r="U82" i="1"/>
  <c r="U83" i="1"/>
  <c r="V83" i="1" s="1"/>
  <c r="U84" i="1"/>
  <c r="U85" i="1"/>
  <c r="I83" i="1"/>
  <c r="I84" i="1"/>
  <c r="I85" i="1"/>
  <c r="V85" i="1" l="1"/>
  <c r="V84" i="1"/>
  <c r="E8" i="5"/>
  <c r="E11" i="5"/>
  <c r="E17" i="5"/>
  <c r="E15" i="5"/>
  <c r="E13" i="5"/>
  <c r="E31" i="4"/>
  <c r="E30" i="4"/>
  <c r="E27" i="4"/>
  <c r="E20" i="4"/>
  <c r="I82" i="1" l="1"/>
  <c r="V82" i="1" s="1"/>
  <c r="U81" i="1"/>
  <c r="I81" i="1"/>
  <c r="U80" i="1"/>
  <c r="I80" i="1"/>
  <c r="U79" i="1"/>
  <c r="I79" i="1"/>
  <c r="U78" i="1"/>
  <c r="I78" i="1"/>
  <c r="U77" i="1"/>
  <c r="I77" i="1"/>
  <c r="U76" i="1"/>
  <c r="I76" i="1"/>
  <c r="U75" i="1"/>
  <c r="I75" i="1"/>
  <c r="V75" i="1" s="1"/>
  <c r="U74" i="1"/>
  <c r="I74" i="1"/>
  <c r="U73" i="1"/>
  <c r="I73" i="1"/>
  <c r="U72" i="1"/>
  <c r="I72" i="1"/>
  <c r="U71" i="1"/>
  <c r="I71" i="1"/>
  <c r="U70" i="1"/>
  <c r="I70" i="1"/>
  <c r="U69" i="1"/>
  <c r="I69" i="1"/>
  <c r="U68" i="1"/>
  <c r="I68" i="1"/>
  <c r="U67" i="1"/>
  <c r="I67" i="1"/>
  <c r="V67" i="1" s="1"/>
  <c r="U66" i="1"/>
  <c r="I66" i="1"/>
  <c r="U65" i="1"/>
  <c r="I65" i="1"/>
  <c r="U64" i="1"/>
  <c r="I64" i="1"/>
  <c r="U63" i="1"/>
  <c r="I63" i="1"/>
  <c r="V63" i="1" s="1"/>
  <c r="U62" i="1"/>
  <c r="I62" i="1"/>
  <c r="U61" i="1"/>
  <c r="I61" i="1"/>
  <c r="U60" i="1"/>
  <c r="I60" i="1"/>
  <c r="U59" i="1"/>
  <c r="I59" i="1"/>
  <c r="V59" i="1" s="1"/>
  <c r="U58" i="1"/>
  <c r="I58" i="1"/>
  <c r="U57" i="1"/>
  <c r="I57" i="1"/>
  <c r="U56" i="1"/>
  <c r="I56" i="1"/>
  <c r="U55" i="1"/>
  <c r="I55" i="1"/>
  <c r="U54" i="1"/>
  <c r="I54" i="1"/>
  <c r="U53" i="1"/>
  <c r="I53" i="1"/>
  <c r="U52" i="1"/>
  <c r="I52" i="1"/>
  <c r="U51" i="1"/>
  <c r="I51" i="1"/>
  <c r="V51" i="1" s="1"/>
  <c r="U50" i="1"/>
  <c r="I50" i="1"/>
  <c r="U49" i="1"/>
  <c r="I49" i="1"/>
  <c r="U48" i="1"/>
  <c r="I48" i="1"/>
  <c r="U47" i="1"/>
  <c r="I47" i="1"/>
  <c r="U46" i="1"/>
  <c r="I46" i="1"/>
  <c r="U45" i="1"/>
  <c r="I45" i="1"/>
  <c r="U44" i="1"/>
  <c r="I44" i="1"/>
  <c r="U43" i="1"/>
  <c r="I43" i="1"/>
  <c r="U42" i="1"/>
  <c r="I42" i="1"/>
  <c r="U41" i="1"/>
  <c r="I41" i="1"/>
  <c r="U40" i="1"/>
  <c r="I40" i="1"/>
  <c r="U39" i="1"/>
  <c r="I39" i="1"/>
  <c r="U38" i="1"/>
  <c r="I38" i="1"/>
  <c r="U37" i="1"/>
  <c r="I37" i="1"/>
  <c r="V46" i="1" l="1"/>
  <c r="V62" i="1"/>
  <c r="V64" i="1"/>
  <c r="V70" i="1"/>
  <c r="V66" i="1"/>
  <c r="V74" i="1"/>
  <c r="V41" i="1"/>
  <c r="V78" i="1"/>
  <c r="V57" i="1"/>
  <c r="V80" i="1"/>
  <c r="V38" i="1"/>
  <c r="V42" i="1"/>
  <c r="V73" i="1"/>
  <c r="V43" i="1"/>
  <c r="V48" i="1"/>
  <c r="V50" i="1"/>
  <c r="V54" i="1"/>
  <c r="V58" i="1"/>
  <c r="V45" i="1"/>
  <c r="V68" i="1"/>
  <c r="V77" i="1"/>
  <c r="V40" i="1"/>
  <c r="V47" i="1"/>
  <c r="V49" i="1"/>
  <c r="V56" i="1"/>
  <c r="V65" i="1"/>
  <c r="V72" i="1"/>
  <c r="V79" i="1"/>
  <c r="V81" i="1"/>
  <c r="V52" i="1"/>
  <c r="V61" i="1"/>
  <c r="V37" i="1"/>
  <c r="V39" i="1"/>
  <c r="V44" i="1"/>
  <c r="V53" i="1"/>
  <c r="V55" i="1"/>
  <c r="V60" i="1"/>
  <c r="V69" i="1"/>
  <c r="V71" i="1"/>
  <c r="V76" i="1"/>
</calcChain>
</file>

<file path=xl/sharedStrings.xml><?xml version="1.0" encoding="utf-8"?>
<sst xmlns="http://schemas.openxmlformats.org/spreadsheetml/2006/main" count="264" uniqueCount="167">
  <si>
    <t>Participant</t>
  </si>
  <si>
    <t>Chile</t>
  </si>
  <si>
    <t>Cook Islands</t>
  </si>
  <si>
    <t>Cuba</t>
  </si>
  <si>
    <t>Ecuador</t>
  </si>
  <si>
    <t>Peru</t>
  </si>
  <si>
    <t>USSR</t>
  </si>
  <si>
    <t>Belize</t>
  </si>
  <si>
    <t>China</t>
  </si>
  <si>
    <t>European
Union</t>
  </si>
  <si>
    <t>Faroe 
Islands</t>
  </si>
  <si>
    <t>Japan</t>
  </si>
  <si>
    <t>Korea</t>
  </si>
  <si>
    <t>Russian Federation</t>
  </si>
  <si>
    <t>Ukraine</t>
  </si>
  <si>
    <t>Vanuatu</t>
  </si>
  <si>
    <t>FAO Area</t>
  </si>
  <si>
    <t>Unk</t>
  </si>
  <si>
    <t>High Seas/In-Zone</t>
  </si>
  <si>
    <t>HS+EEZ</t>
  </si>
  <si>
    <t>HS</t>
  </si>
  <si>
    <t>National Waters
(Ecuador)</t>
  </si>
  <si>
    <t>National Waters
(Peru)</t>
  </si>
  <si>
    <t>Species reported</t>
  </si>
  <si>
    <t>CJM</t>
  </si>
  <si>
    <t>JAX</t>
  </si>
  <si>
    <t>Assigned Fleet
Year</t>
  </si>
  <si>
    <r>
      <t xml:space="preserve">Fleet 1
</t>
    </r>
    <r>
      <rPr>
        <sz val="11"/>
        <color rgb="FF000000"/>
        <rFont val="Calibri"/>
        <family val="2"/>
      </rPr>
      <t>N Chile</t>
    </r>
  </si>
  <si>
    <r>
      <t xml:space="preserve">Fleet 2
</t>
    </r>
    <r>
      <rPr>
        <sz val="11"/>
        <color rgb="FF000000"/>
        <rFont val="Calibri"/>
        <family val="2"/>
      </rPr>
      <t>Chile CS</t>
    </r>
  </si>
  <si>
    <r>
      <t xml:space="preserve">Fleet 3
(Far North)
</t>
    </r>
    <r>
      <rPr>
        <sz val="11"/>
        <color rgb="FF000000"/>
        <rFont val="Calibri"/>
        <family val="2"/>
      </rPr>
      <t>Cook Islands</t>
    </r>
  </si>
  <si>
    <r>
      <t xml:space="preserve">Fleet 3
(Far North)
</t>
    </r>
    <r>
      <rPr>
        <sz val="11"/>
        <color rgb="FF000000"/>
        <rFont val="Calibri"/>
        <family val="2"/>
      </rPr>
      <t>Cuba
(2)</t>
    </r>
  </si>
  <si>
    <r>
      <t xml:space="preserve">Fleet 3
(Far North)
</t>
    </r>
    <r>
      <rPr>
        <sz val="11"/>
        <color rgb="FF000000"/>
        <rFont val="Calibri"/>
        <family val="2"/>
      </rPr>
      <t>Ecuador
(ANJ)</t>
    </r>
  </si>
  <si>
    <r>
      <t xml:space="preserve">Fleet 3
(Far North)
</t>
    </r>
    <r>
      <rPr>
        <sz val="11"/>
        <color rgb="FF000000"/>
        <rFont val="Calibri"/>
        <family val="2"/>
      </rPr>
      <t>Peru
(ANJ)</t>
    </r>
  </si>
  <si>
    <r>
      <t xml:space="preserve">Fleet 3
(Far North)
</t>
    </r>
    <r>
      <rPr>
        <sz val="11"/>
        <color rgb="FF000000"/>
        <rFont val="Calibri"/>
        <family val="2"/>
      </rPr>
      <t>USSR</t>
    </r>
  </si>
  <si>
    <t>Fleet 3
(Far North)
Subtotal</t>
  </si>
  <si>
    <r>
      <t xml:space="preserve">Fleet 4
(Offshore Trawl)
</t>
    </r>
    <r>
      <rPr>
        <sz val="11"/>
        <color rgb="FF000000"/>
        <rFont val="Calibri"/>
        <family val="2"/>
      </rPr>
      <t>Belize</t>
    </r>
  </si>
  <si>
    <r>
      <t xml:space="preserve">Fleet 4
(Offshore Trawl)
</t>
    </r>
    <r>
      <rPr>
        <sz val="11"/>
        <color rgb="FF000000"/>
        <rFont val="Calibri"/>
        <family val="2"/>
      </rPr>
      <t>China</t>
    </r>
  </si>
  <si>
    <r>
      <t xml:space="preserve">Fleet 4
(Offshore Trawl)
</t>
    </r>
    <r>
      <rPr>
        <sz val="11"/>
        <color rgb="FF000000"/>
        <rFont val="Calibri"/>
        <family val="2"/>
      </rPr>
      <t>Cuba</t>
    </r>
  </si>
  <si>
    <r>
      <t xml:space="preserve">Fleet 4
(Offshore Trawl)
</t>
    </r>
    <r>
      <rPr>
        <sz val="11"/>
        <color rgb="FF000000"/>
        <rFont val="Calibri"/>
        <family val="2"/>
      </rPr>
      <t>European 
Union</t>
    </r>
  </si>
  <si>
    <r>
      <t xml:space="preserve">Fleet 4
(Offshore Trawl)
</t>
    </r>
    <r>
      <rPr>
        <sz val="11"/>
        <color rgb="FF000000"/>
        <rFont val="Calibri"/>
        <family val="2"/>
      </rPr>
      <t>Faroe
Islands</t>
    </r>
  </si>
  <si>
    <r>
      <t xml:space="preserve">Fleet 4
(Offshore Trawl)
</t>
    </r>
    <r>
      <rPr>
        <sz val="11"/>
        <color rgb="FF000000"/>
        <rFont val="Calibri"/>
        <family val="2"/>
      </rPr>
      <t>Japan</t>
    </r>
  </si>
  <si>
    <r>
      <t xml:space="preserve">Fleet 4
(Offshore Trawl)
</t>
    </r>
    <r>
      <rPr>
        <sz val="11"/>
        <color rgb="FF000000"/>
        <rFont val="Calibri"/>
        <family val="2"/>
      </rPr>
      <t>Korea</t>
    </r>
  </si>
  <si>
    <r>
      <t xml:space="preserve">Fleet 4
(Offshore Trawl)
</t>
    </r>
    <r>
      <rPr>
        <sz val="11"/>
        <color rgb="FF000000"/>
        <rFont val="Calibri"/>
        <family val="2"/>
      </rPr>
      <t>Peru</t>
    </r>
  </si>
  <si>
    <r>
      <t xml:space="preserve">Fleet 4
(Offshore Trawl)
</t>
    </r>
    <r>
      <rPr>
        <sz val="11"/>
        <color rgb="FF000000"/>
        <rFont val="Calibri"/>
        <family val="2"/>
      </rPr>
      <t>Russia/
USSR</t>
    </r>
  </si>
  <si>
    <r>
      <t xml:space="preserve">Fleet 4
(Offshore Trawl)
</t>
    </r>
    <r>
      <rPr>
        <sz val="11"/>
        <color rgb="FF000000"/>
        <rFont val="Calibri"/>
        <family val="2"/>
      </rPr>
      <t>Ukraine</t>
    </r>
  </si>
  <si>
    <r>
      <t xml:space="preserve">Fleet 4
(Offshore Trawl)
</t>
    </r>
    <r>
      <rPr>
        <sz val="11"/>
        <color rgb="FF000000"/>
        <rFont val="Calibri"/>
        <family val="2"/>
      </rPr>
      <t>Vanuatu</t>
    </r>
  </si>
  <si>
    <t>Fleet 4
(Offshore Trawl)
Subtotal</t>
  </si>
  <si>
    <t>Grand 
Total</t>
  </si>
  <si>
    <r>
      <rPr>
        <b/>
        <sz val="11"/>
        <color rgb="FF000000"/>
        <rFont val="Calibri"/>
        <family val="2"/>
      </rPr>
      <t>JAX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rgb="FF000000"/>
        <rFont val="Calibri"/>
        <family val="2"/>
      </rPr>
      <t>Trachurus spp</t>
    </r>
    <r>
      <rPr>
        <sz val="11"/>
        <color theme="1"/>
        <rFont val="Calibri"/>
        <family val="2"/>
        <scheme val="minor"/>
      </rPr>
      <t>.</t>
    </r>
  </si>
  <si>
    <t xml:space="preserve">  </t>
  </si>
  <si>
    <r>
      <rPr>
        <b/>
        <sz val="11"/>
        <color rgb="FF000000"/>
        <rFont val="Calibri"/>
        <family val="2"/>
      </rPr>
      <t>CJM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rgb="FF000000"/>
        <rFont val="Calibri"/>
        <family val="2"/>
      </rPr>
      <t>Trachurus murphyi</t>
    </r>
  </si>
  <si>
    <r>
      <rPr>
        <u/>
        <sz val="11"/>
        <color rgb="FF000000"/>
        <rFont val="Calibri"/>
        <family val="2"/>
      </rPr>
      <t>Underlined</t>
    </r>
    <r>
      <rPr>
        <u/>
        <sz val="11"/>
        <color theme="1"/>
        <rFont val="Calibri"/>
        <family val="2"/>
        <scheme val="minor"/>
      </rPr>
      <t xml:space="preserve"> figures have been updated since last assessmen</t>
    </r>
    <r>
      <rPr>
        <sz val="11"/>
        <color theme="1"/>
        <rFont val="Calibri"/>
        <family val="2"/>
        <scheme val="minor"/>
      </rPr>
      <t>t</t>
    </r>
  </si>
  <si>
    <t>Figures for Chile have not been allocated across fleets</t>
  </si>
  <si>
    <t>Peru's and Chile's catch figures pre 1970 are not currently used in the assessment</t>
  </si>
  <si>
    <t>Catch data for a single vessel has been excluded pending reciept of operational fishing data</t>
  </si>
  <si>
    <t>Total includes small amounts of MAS</t>
  </si>
  <si>
    <t>This catch was reported for Area 87 (ie unknown if EEZ or HS)</t>
  </si>
  <si>
    <t>USSR catch has been split into separate fleets using a ratio provided at SWG -10 (This same ratio has been applied to the Cuban catch record)</t>
  </si>
  <si>
    <t>Ukraine catch for years prior to dissolution of the USSR (~1990/1991) will have been included in the Russian Federation data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</si>
  <si>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</si>
  <si>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</si>
  <si>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</si>
  <si>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</si>
  <si>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</si>
  <si>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</si>
  <si>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</si>
  <si>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</si>
  <si>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</si>
  <si>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</si>
  <si>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</si>
  <si>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</si>
  <si>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</si>
  <si>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Fleets 1 &amp; 2 - Northern and Central Chile</t>
  </si>
  <si>
    <t>Fleet 4 - Offshore Trawl</t>
  </si>
  <si>
    <t xml:space="preserve">Fleet 3 - Far-north </t>
  </si>
  <si>
    <t>Member adjusted</t>
  </si>
  <si>
    <t>SC5 (23 Sept)</t>
  </si>
  <si>
    <t>SC-03 (28 Sept)</t>
  </si>
  <si>
    <t>SC-02 (1 Oct)</t>
  </si>
  <si>
    <t>SC-01 (21st Oct)</t>
  </si>
  <si>
    <t>SWG-11 (15 Oct)</t>
  </si>
  <si>
    <t>SWG-10 (19 Sept)</t>
  </si>
  <si>
    <t>SWG-9 (21 Oct)</t>
  </si>
  <si>
    <t>Fleet(s)</t>
  </si>
  <si>
    <t>Member</t>
  </si>
  <si>
    <t>Provisonal</t>
  </si>
  <si>
    <t>Mean ratio</t>
  </si>
  <si>
    <t>Estimate</t>
  </si>
  <si>
    <t>Assessment</t>
  </si>
  <si>
    <t>2016 Provisional</t>
  </si>
  <si>
    <t>2016 Final</t>
  </si>
  <si>
    <t>2016 ratio</t>
  </si>
  <si>
    <t>2015 Provisional</t>
  </si>
  <si>
    <t>2015 Final</t>
  </si>
  <si>
    <t>2015 ratio</t>
  </si>
  <si>
    <t>2014 Provisional</t>
  </si>
  <si>
    <t>2014 Final</t>
  </si>
  <si>
    <t>2014 ratio</t>
  </si>
  <si>
    <t>2013 Provisional</t>
  </si>
  <si>
    <t xml:space="preserve">2013 Final </t>
  </si>
  <si>
    <t>2013 ratio</t>
  </si>
  <si>
    <t>2012 Provisional</t>
  </si>
  <si>
    <t xml:space="preserve">2012 Final </t>
  </si>
  <si>
    <t>2012 ratio</t>
  </si>
  <si>
    <t>2011 Provisional</t>
  </si>
  <si>
    <t xml:space="preserve">2011 Final </t>
  </si>
  <si>
    <t>2011 ratio</t>
  </si>
  <si>
    <t>2010 Provisional</t>
  </si>
  <si>
    <t xml:space="preserve">2010 Final </t>
  </si>
  <si>
    <t>2010 ratio</t>
  </si>
  <si>
    <t>Fleet 1</t>
  </si>
  <si>
    <t>Chile (Nth)</t>
  </si>
  <si>
    <t>Fleet 2</t>
  </si>
  <si>
    <t>Chile (Central-sth)</t>
  </si>
  <si>
    <t>Ecuador (ANJ)</t>
  </si>
  <si>
    <t>Peru (ANJ)</t>
  </si>
  <si>
    <t>Fleet 3</t>
  </si>
  <si>
    <t>Total</t>
  </si>
  <si>
    <t>EU</t>
  </si>
  <si>
    <t>Faroe Islands</t>
  </si>
  <si>
    <t>Peru (HS)</t>
  </si>
  <si>
    <t>Fleet 4</t>
  </si>
  <si>
    <t>Provisional = the part-year monthly catch figure that was available at the time of the meeting</t>
  </si>
  <si>
    <t>Final = the annual catch figure as at date this paper was prepared</t>
  </si>
  <si>
    <t>2017 Final</t>
  </si>
  <si>
    <t>2017 Provisional</t>
  </si>
  <si>
    <t>SC6 (9 Sept)</t>
  </si>
  <si>
    <t>Accuracy of Previous Predictions:</t>
  </si>
  <si>
    <t>SC3 (28 Sept)</t>
  </si>
  <si>
    <t>SC2 (1 Oct)</t>
  </si>
  <si>
    <t>SC1 (21 Oct)</t>
  </si>
  <si>
    <t>Fleet</t>
  </si>
  <si>
    <t>2016 Inputs</t>
  </si>
  <si>
    <t>2016 Variance</t>
  </si>
  <si>
    <t>2015 Inputs</t>
  </si>
  <si>
    <t>2015 Variance</t>
  </si>
  <si>
    <t>2014 Inputs</t>
  </si>
  <si>
    <t>2014 Variance</t>
  </si>
  <si>
    <t>2013 Inputs</t>
  </si>
  <si>
    <t>2013 Variance</t>
  </si>
  <si>
    <t xml:space="preserve">Grand </t>
  </si>
  <si>
    <t>Totals</t>
  </si>
  <si>
    <t>Input = the catch figure as used in that years assessment</t>
  </si>
  <si>
    <t>SC-05 (23 Sept)</t>
  </si>
  <si>
    <t>SC-04 (10 Oct)</t>
  </si>
  <si>
    <t>SC4 (10 Oct)</t>
  </si>
  <si>
    <t>2017 Variance</t>
  </si>
  <si>
    <t>2017 Inputs</t>
  </si>
  <si>
    <t>2018 Provisional</t>
  </si>
  <si>
    <t>2018 Final</t>
  </si>
  <si>
    <t>2017 ratio</t>
  </si>
  <si>
    <t>2018 ratio</t>
  </si>
  <si>
    <t>SC7 (7 Oct)</t>
  </si>
  <si>
    <t>2010-18</t>
  </si>
  <si>
    <t>2019 Initial</t>
  </si>
  <si>
    <t xml:space="preserve">2019 input for </t>
  </si>
  <si>
    <t>2018 Inputs</t>
  </si>
  <si>
    <t>2018 Variance</t>
  </si>
  <si>
    <t>Catch projections</t>
  </si>
  <si>
    <t>Provisional figure (ie. not an offical annual catch figure)</t>
  </si>
  <si>
    <t>IMARPE Estimate</t>
  </si>
  <si>
    <t>Fishery closed</t>
  </si>
  <si>
    <t>China Estimate</t>
  </si>
  <si>
    <t>Korea Estimate</t>
  </si>
  <si>
    <t>IFOP Estimate</t>
  </si>
  <si>
    <t>Notes: Current as at 8 Oct 2019</t>
  </si>
  <si>
    <t>Full 2019 data are estimated (refer to 2109 catch projections)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</si>
</sst>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/>
    <xf numFmtId="3" fontId="2" fillId="0" borderId="0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Border="1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/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/>
    <xf numFmtId="0" fontId="3" fillId="4" borderId="0" xfId="0" applyFont="1" applyFill="1" applyBorder="1" applyAlignment="1">
      <alignment horizontal="right" vertical="center"/>
    </xf>
    <xf numFmtId="3" fontId="3" fillId="5" borderId="0" xfId="0" applyNumberFormat="1" applyFont="1" applyFill="1" applyBorder="1" applyAlignment="1">
      <alignment horizontal="right" vertical="center"/>
    </xf>
    <xf numFmtId="3" fontId="3" fillId="6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3" fontId="0" fillId="0" borderId="0" xfId="0" applyNumberFormat="1" applyFont="1" applyAlignment="1">
      <alignment horizontal="right" vertical="center"/>
    </xf>
    <xf numFmtId="0" fontId="1" fillId="0" borderId="0" xfId="0" applyFont="1" applyFill="1" applyBorder="1"/>
    <xf numFmtId="0" fontId="3" fillId="7" borderId="0" xfId="0" applyFont="1" applyFill="1" applyBorder="1"/>
    <xf numFmtId="0" fontId="3" fillId="8" borderId="0" xfId="0" applyFont="1" applyFill="1" applyBorder="1"/>
    <xf numFmtId="0" fontId="3" fillId="2" borderId="0" xfId="0" applyFont="1" applyFill="1" applyBorder="1"/>
    <xf numFmtId="0" fontId="3" fillId="9" borderId="0" xfId="0" applyFont="1" applyFill="1" applyBorder="1"/>
    <xf numFmtId="0" fontId="3" fillId="10" borderId="0" xfId="0" applyFont="1" applyFill="1" applyBorder="1"/>
    <xf numFmtId="0" fontId="3" fillId="4" borderId="0" xfId="0" applyFont="1" applyFill="1" applyBorder="1"/>
    <xf numFmtId="1" fontId="3" fillId="0" borderId="0" xfId="0" applyNumberFormat="1" applyFont="1" applyFill="1" applyBorder="1"/>
    <xf numFmtId="0" fontId="9" fillId="12" borderId="1" xfId="0" applyFont="1" applyFill="1" applyBorder="1" applyAlignment="1">
      <alignment horizontal="center" vertical="top"/>
    </xf>
    <xf numFmtId="0" fontId="9" fillId="12" borderId="1" xfId="0" applyFont="1" applyFill="1" applyBorder="1" applyAlignment="1">
      <alignment horizontal="center" vertical="top" wrapText="1"/>
    </xf>
    <xf numFmtId="0" fontId="9" fillId="12" borderId="2" xfId="0" applyFont="1" applyFill="1" applyBorder="1"/>
    <xf numFmtId="3" fontId="10" fillId="0" borderId="2" xfId="0" applyNumberFormat="1" applyFont="1" applyFill="1" applyBorder="1"/>
    <xf numFmtId="0" fontId="9" fillId="12" borderId="3" xfId="0" applyFont="1" applyFill="1" applyBorder="1"/>
    <xf numFmtId="3" fontId="10" fillId="0" borderId="3" xfId="0" applyNumberFormat="1" applyFont="1" applyFill="1" applyBorder="1"/>
    <xf numFmtId="0" fontId="9" fillId="12" borderId="4" xfId="0" applyFont="1" applyFill="1" applyBorder="1"/>
    <xf numFmtId="0" fontId="9" fillId="12" borderId="5" xfId="0" applyFont="1" applyFill="1" applyBorder="1"/>
    <xf numFmtId="3" fontId="10" fillId="0" borderId="6" xfId="0" applyNumberFormat="1" applyFont="1" applyFill="1" applyBorder="1"/>
    <xf numFmtId="3" fontId="0" fillId="0" borderId="0" xfId="0" applyNumberFormat="1"/>
    <xf numFmtId="0" fontId="9" fillId="0" borderId="0" xfId="0" applyFont="1" applyAlignment="1">
      <alignment horizontal="left" vertical="center"/>
    </xf>
    <xf numFmtId="3" fontId="11" fillId="0" borderId="2" xfId="0" applyNumberFormat="1" applyFont="1" applyFill="1" applyBorder="1"/>
    <xf numFmtId="0" fontId="0" fillId="0" borderId="0" xfId="0" applyFont="1"/>
    <xf numFmtId="3" fontId="5" fillId="11" borderId="0" xfId="0" applyNumberFormat="1" applyFont="1" applyFill="1" applyAlignment="1">
      <alignment horizontal="right" vertical="center"/>
    </xf>
    <xf numFmtId="0" fontId="0" fillId="0" borderId="0" xfId="0"/>
    <xf numFmtId="3" fontId="3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vertical="center"/>
    </xf>
    <xf numFmtId="3" fontId="9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vertical="center"/>
    </xf>
    <xf numFmtId="165" fontId="0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9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3" fontId="0" fillId="0" borderId="0" xfId="0" applyNumberFormat="1" applyFont="1" applyAlignment="1"/>
    <xf numFmtId="2" fontId="9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3" fontId="9" fillId="0" borderId="0" xfId="0" applyNumberFormat="1" applyFont="1" applyAlignment="1"/>
    <xf numFmtId="3" fontId="7" fillId="0" borderId="0" xfId="0" applyNumberFormat="1" applyFont="1" applyAlignment="1"/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/>
    <xf numFmtId="3" fontId="7" fillId="0" borderId="0" xfId="0" applyNumberFormat="1" applyFont="1" applyAlignment="1">
      <alignment horizontal="right"/>
    </xf>
    <xf numFmtId="0" fontId="4" fillId="11" borderId="0" xfId="0" applyFont="1" applyFill="1" applyBorder="1"/>
    <xf numFmtId="0" fontId="3" fillId="11" borderId="0" xfId="0" applyFont="1" applyFill="1" applyBorder="1"/>
    <xf numFmtId="3" fontId="3" fillId="11" borderId="0" xfId="0" applyNumberFormat="1" applyFont="1" applyFill="1" applyBorder="1" applyAlignment="1">
      <alignment horizontal="right" vertical="center"/>
    </xf>
    <xf numFmtId="3" fontId="4" fillId="11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3" fontId="0" fillId="0" borderId="0" xfId="0" applyNumberFormat="1" applyFont="1" applyFill="1" applyAlignment="1"/>
    <xf numFmtId="3" fontId="9" fillId="0" borderId="0" xfId="0" applyNumberFormat="1" applyFont="1" applyFill="1" applyAlignment="1"/>
    <xf numFmtId="3" fontId="7" fillId="0" borderId="0" xfId="0" applyNumberFormat="1" applyFont="1" applyFill="1" applyAlignment="1"/>
    <xf numFmtId="3" fontId="0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10" fillId="0" borderId="0" xfId="0" applyNumberFormat="1" applyFont="1" applyFill="1" applyBorder="1"/>
    <xf numFmtId="0" fontId="14" fillId="0" borderId="0" xfId="0" applyFont="1" applyFill="1" applyBorder="1" applyAlignment="1">
      <alignment horizontal="center" vertical="center"/>
    </xf>
    <xf numFmtId="3" fontId="14" fillId="8" borderId="0" xfId="0" applyNumberFormat="1" applyFont="1" applyFill="1" applyBorder="1" applyAlignment="1">
      <alignment horizontal="right" vertical="center"/>
    </xf>
    <xf numFmtId="0" fontId="7" fillId="0" borderId="0" xfId="0" applyFont="1"/>
    <xf numFmtId="0" fontId="14" fillId="8" borderId="0" xfId="0" applyFont="1" applyFill="1" applyBorder="1"/>
    <xf numFmtId="3" fontId="15" fillId="11" borderId="2" xfId="0" applyNumberFormat="1" applyFont="1" applyFill="1" applyBorder="1" applyAlignment="1">
      <alignment vertical="center"/>
    </xf>
    <xf numFmtId="0" fontId="9" fillId="12" borderId="0" xfId="0" applyFont="1" applyFill="1" applyBorder="1"/>
    <xf numFmtId="3" fontId="16" fillId="0" borderId="2" xfId="0" applyNumberFormat="1" applyFont="1" applyFill="1" applyBorder="1" applyAlignment="1">
      <alignment vertical="center"/>
    </xf>
    <xf numFmtId="0" fontId="17" fillId="0" borderId="0" xfId="0" applyFont="1" applyFill="1" applyBorder="1"/>
    <xf numFmtId="3" fontId="0" fillId="11" borderId="0" xfId="0" applyNumberFormat="1" applyFont="1" applyFill="1" applyAlignment="1">
      <alignment horizontal="right" vertical="center"/>
    </xf>
    <xf numFmtId="3" fontId="3" fillId="11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397964364468765E-3"/>
          <c:y val="0"/>
          <c:w val="0.99726015602991069"/>
          <c:h val="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'Monthly catch trends'!$K$4:$K$15</c:f>
              <c:numCache>
                <c:formatCode>#,##0</c:formatCode>
                <c:ptCount val="12"/>
                <c:pt idx="0">
                  <c:v>51393.675000000003</c:v>
                </c:pt>
                <c:pt idx="1">
                  <c:v>71855.088000000003</c:v>
                </c:pt>
                <c:pt idx="2">
                  <c:v>77518.892999999996</c:v>
                </c:pt>
                <c:pt idx="3">
                  <c:v>59268.646000000001</c:v>
                </c:pt>
                <c:pt idx="4">
                  <c:v>54270.66</c:v>
                </c:pt>
                <c:pt idx="5">
                  <c:v>58233.701999999997</c:v>
                </c:pt>
                <c:pt idx="6">
                  <c:v>38589.911999999997</c:v>
                </c:pt>
                <c:pt idx="7">
                  <c:v>4055.895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BC-4C70-9346-27C85D5DA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176464"/>
        <c:axId val="577178432"/>
      </c:lineChart>
      <c:catAx>
        <c:axId val="577176464"/>
        <c:scaling>
          <c:orientation val="minMax"/>
        </c:scaling>
        <c:delete val="1"/>
        <c:axPos val="b"/>
        <c:majorTickMark val="out"/>
        <c:minorTickMark val="none"/>
        <c:tickLblPos val="nextTo"/>
        <c:crossAx val="577178432"/>
        <c:crosses val="autoZero"/>
        <c:auto val="1"/>
        <c:lblAlgn val="ctr"/>
        <c:lblOffset val="100"/>
        <c:noMultiLvlLbl val="0"/>
      </c:catAx>
      <c:valAx>
        <c:axId val="577178432"/>
        <c:scaling>
          <c:orientation val="minMax"/>
          <c:max val="90000"/>
        </c:scaling>
        <c:delete val="1"/>
        <c:axPos val="l"/>
        <c:numFmt formatCode="#,##0" sourceLinked="1"/>
        <c:majorTickMark val="out"/>
        <c:minorTickMark val="none"/>
        <c:tickLblPos val="nextTo"/>
        <c:crossAx val="577176464"/>
        <c:crosses val="autoZero"/>
        <c:crossBetween val="between"/>
      </c:valAx>
      <c:spPr>
        <a:noFill/>
        <a:ln>
          <a:solidFill>
            <a:schemeClr val="accent1">
              <a:alpha val="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accent1">
          <a:alpha val="0"/>
        </a:schemeClr>
      </a:solidFill>
      <a:round/>
    </a:ln>
    <a:effectLst>
      <a:glow rad="127000">
        <a:schemeClr val="accent1">
          <a:alpha val="0"/>
        </a:schemeClr>
      </a:glow>
      <a:outerShdw blurRad="50800" dist="50800" dir="5400000" algn="ctr" rotWithShape="0">
        <a:srgbClr val="000000">
          <a:alpha val="0"/>
        </a:srgb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122964768479648E-2"/>
          <c:y val="2.7186014966407514E-2"/>
          <c:w val="0.93447934057288817"/>
          <c:h val="0.85158796288034688"/>
        </c:manualLayout>
      </c:layout>
      <c:lineChart>
        <c:grouping val="standard"/>
        <c:varyColors val="0"/>
        <c:ser>
          <c:idx val="0"/>
          <c:order val="0"/>
          <c:tx>
            <c:v>1</c:v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'Monthly catch trends'!$K$37:$K$48</c:f>
              <c:numCache>
                <c:formatCode>#,##0</c:formatCode>
                <c:ptCount val="12"/>
                <c:pt idx="0">
                  <c:v>0</c:v>
                </c:pt>
                <c:pt idx="1">
                  <c:v>109.78</c:v>
                </c:pt>
                <c:pt idx="2">
                  <c:v>3582.1880000000001</c:v>
                </c:pt>
                <c:pt idx="3">
                  <c:v>9698.393</c:v>
                </c:pt>
                <c:pt idx="4">
                  <c:v>7814.4119999999994</c:v>
                </c:pt>
                <c:pt idx="5">
                  <c:v>4437.6100000000006</c:v>
                </c:pt>
                <c:pt idx="6">
                  <c:v>6903.7489999999998</c:v>
                </c:pt>
                <c:pt idx="7">
                  <c:v>10829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C3-48DC-AD29-692D3E4F9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176464"/>
        <c:axId val="577178432"/>
      </c:lineChart>
      <c:catAx>
        <c:axId val="577176464"/>
        <c:scaling>
          <c:orientation val="minMax"/>
        </c:scaling>
        <c:delete val="1"/>
        <c:axPos val="b"/>
        <c:majorTickMark val="out"/>
        <c:minorTickMark val="none"/>
        <c:tickLblPos val="nextTo"/>
        <c:crossAx val="577178432"/>
        <c:crosses val="autoZero"/>
        <c:auto val="1"/>
        <c:lblAlgn val="ctr"/>
        <c:lblOffset val="100"/>
        <c:noMultiLvlLbl val="0"/>
      </c:catAx>
      <c:valAx>
        <c:axId val="577178432"/>
        <c:scaling>
          <c:orientation val="minMax"/>
          <c:max val="25000"/>
        </c:scaling>
        <c:delete val="1"/>
        <c:axPos val="l"/>
        <c:numFmt formatCode="#,##0" sourceLinked="1"/>
        <c:majorTickMark val="out"/>
        <c:minorTickMark val="none"/>
        <c:tickLblPos val="nextTo"/>
        <c:crossAx val="577176464"/>
        <c:crosses val="autoZero"/>
        <c:crossBetween val="between"/>
      </c:valAx>
      <c:spPr>
        <a:noFill/>
        <a:ln>
          <a:solidFill>
            <a:schemeClr val="accent1">
              <a:alpha val="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accent1">
          <a:alpha val="0"/>
        </a:schemeClr>
      </a:solidFill>
      <a:round/>
    </a:ln>
    <a:effectLst>
      <a:glow rad="127000">
        <a:schemeClr val="accent1">
          <a:alpha val="0"/>
        </a:schemeClr>
      </a:glow>
      <a:outerShdw blurRad="50800" dist="50800" dir="5400000" algn="ctr" rotWithShape="0">
        <a:srgbClr val="000000">
          <a:alpha val="0"/>
        </a:srgb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444986195746486E-2"/>
          <c:y val="2.2061920855065698E-2"/>
          <c:w val="0.90971252871501873"/>
          <c:h val="0.83535275153503574"/>
        </c:manualLayout>
      </c:layout>
      <c:lineChart>
        <c:grouping val="standard"/>
        <c:varyColors val="0"/>
        <c:ser>
          <c:idx val="0"/>
          <c:order val="0"/>
          <c:tx>
            <c:v>0</c:v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'Monthly catch trends'!$A$20:$A$31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catch trends'!$K$20:$K$31</c:f>
              <c:numCache>
                <c:formatCode>#,##0</c:formatCode>
                <c:ptCount val="12"/>
                <c:pt idx="0">
                  <c:v>15956.424999999999</c:v>
                </c:pt>
                <c:pt idx="1">
                  <c:v>53853.68</c:v>
                </c:pt>
                <c:pt idx="2">
                  <c:v>14868.95</c:v>
                </c:pt>
                <c:pt idx="3">
                  <c:v>863.10400000000004</c:v>
                </c:pt>
                <c:pt idx="4">
                  <c:v>1206.258</c:v>
                </c:pt>
                <c:pt idx="5">
                  <c:v>4795.9279999999999</c:v>
                </c:pt>
                <c:pt idx="6">
                  <c:v>9822.5769999999993</c:v>
                </c:pt>
                <c:pt idx="7">
                  <c:v>10374.609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59-49BF-8E77-C60DED153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176464"/>
        <c:axId val="577178432"/>
      </c:lineChart>
      <c:catAx>
        <c:axId val="577176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7178432"/>
        <c:crosses val="autoZero"/>
        <c:auto val="1"/>
        <c:lblAlgn val="ctr"/>
        <c:lblOffset val="100"/>
        <c:noMultiLvlLbl val="0"/>
      </c:catAx>
      <c:valAx>
        <c:axId val="577178432"/>
        <c:scaling>
          <c:orientation val="minMax"/>
          <c:max val="70000"/>
        </c:scaling>
        <c:delete val="1"/>
        <c:axPos val="l"/>
        <c:numFmt formatCode="#,##0" sourceLinked="1"/>
        <c:majorTickMark val="out"/>
        <c:minorTickMark val="none"/>
        <c:tickLblPos val="nextTo"/>
        <c:crossAx val="577176464"/>
        <c:crosses val="autoZero"/>
        <c:crossBetween val="between"/>
      </c:valAx>
      <c:spPr>
        <a:noFill/>
        <a:ln>
          <a:solidFill>
            <a:schemeClr val="accent1">
              <a:alpha val="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accent1">
          <a:alpha val="0"/>
        </a:schemeClr>
      </a:solidFill>
      <a:round/>
    </a:ln>
    <a:effectLst>
      <a:glow rad="127000">
        <a:schemeClr val="accent1">
          <a:alpha val="0"/>
        </a:schemeClr>
      </a:glow>
      <a:outerShdw blurRad="50800" dist="50800" dir="5400000" algn="ctr" rotWithShape="0">
        <a:srgbClr val="000000">
          <a:alpha val="0"/>
        </a:srgb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 dir="row">_xlchart.v1.18</cx:f>
      </cx:numDim>
    </cx:data>
    <cx:data id="1">
      <cx:numDim type="val">
        <cx:f dir="row">_xlchart.v1.19</cx:f>
      </cx:numDim>
    </cx:data>
    <cx:data id="2">
      <cx:numDim type="val">
        <cx:f dir="row">_xlchart.v1.20</cx:f>
      </cx:numDim>
    </cx:data>
    <cx:data id="3">
      <cx:numDim type="val">
        <cx:f dir="row">_xlchart.v1.21</cx:f>
      </cx:numDim>
    </cx:data>
    <cx:data id="4">
      <cx:numDim type="val">
        <cx:f dir="row">_xlchart.v1.22</cx:f>
      </cx:numDim>
    </cx:data>
    <cx:data id="5">
      <cx:numDim type="val">
        <cx:f dir="row">_xlchart.v1.23</cx:f>
      </cx:numDim>
    </cx:data>
    <cx:data id="6">
      <cx:numDim type="val">
        <cx:f dir="row">_xlchart.v1.12</cx:f>
      </cx:numDim>
    </cx:data>
    <cx:data id="7">
      <cx:numDim type="val">
        <cx:f dir="row">_xlchart.v1.13</cx:f>
      </cx:numDim>
    </cx:data>
    <cx:data id="8">
      <cx:numDim type="val">
        <cx:f dir="row">_xlchart.v1.14</cx:f>
      </cx:numDim>
    </cx:data>
    <cx:data id="9">
      <cx:numDim type="val">
        <cx:f dir="row">_xlchart.v1.15</cx:f>
      </cx:numDim>
    </cx:data>
    <cx:data id="10">
      <cx:numDim type="val">
        <cx:f dir="row">_xlchart.v1.16</cx:f>
      </cx:numDim>
    </cx:data>
    <cx:data id="11">
      <cx:numDim type="val">
        <cx:f dir="row">_xlchart.v1.17</cx:f>
      </cx:numDim>
    </cx:data>
  </cx:chartData>
  <cx:chart>
    <cx:plotArea>
      <cx:plotAreaRegion>
        <cx:series layoutId="boxWhisker" uniqueId="{E6966196-D728-47D3-B9A0-6047BF90C7BA}">
          <cx:tx>
            <cx:txData>
              <cx:f>_xlchart.v1.6</cx:f>
              <cx:v>Jan</cx:v>
            </cx:txData>
          </cx:tx>
          <cx:dataId val="0"/>
          <cx:layoutPr>
            <cx:statistics quartileMethod="exclusive"/>
          </cx:layoutPr>
        </cx:series>
        <cx:series layoutId="boxWhisker" uniqueId="{E304C059-0571-4BBC-8645-FBE9E077B4BF}">
          <cx:tx>
            <cx:txData>
              <cx:f>_xlchart.v1.7</cx:f>
              <cx:v>Feb</cx:v>
            </cx:txData>
          </cx:tx>
          <cx:dataId val="1"/>
          <cx:layoutPr>
            <cx:statistics quartileMethod="exclusive"/>
          </cx:layoutPr>
        </cx:series>
        <cx:series layoutId="boxWhisker" uniqueId="{11E2CFEC-C59A-4F2C-B981-FC7581653078}">
          <cx:tx>
            <cx:txData>
              <cx:f>_xlchart.v1.8</cx:f>
              <cx:v>Mar</cx:v>
            </cx:txData>
          </cx:tx>
          <cx:dataId val="2"/>
          <cx:layoutPr>
            <cx:statistics quartileMethod="exclusive"/>
          </cx:layoutPr>
        </cx:series>
        <cx:series layoutId="boxWhisker" uniqueId="{AEA6EAC1-F06D-43D1-87E7-90722C2FD3D3}">
          <cx:tx>
            <cx:txData>
              <cx:f>_xlchart.v1.9</cx:f>
              <cx:v>Apr</cx:v>
            </cx:txData>
          </cx:tx>
          <cx:dataId val="3"/>
          <cx:layoutPr>
            <cx:statistics quartileMethod="exclusive"/>
          </cx:layoutPr>
        </cx:series>
        <cx:series layoutId="boxWhisker" uniqueId="{C2FB2DA0-41C6-4A4A-AF45-8A54E5F40536}">
          <cx:tx>
            <cx:txData>
              <cx:f>_xlchart.v1.10</cx:f>
              <cx:v>May</cx:v>
            </cx:txData>
          </cx:tx>
          <cx:dataId val="4"/>
          <cx:layoutPr>
            <cx:statistics quartileMethod="exclusive"/>
          </cx:layoutPr>
        </cx:series>
        <cx:series layoutId="boxWhisker" uniqueId="{979E2B4C-8337-4386-9327-7A1A226895E2}">
          <cx:tx>
            <cx:txData>
              <cx:f>_xlchart.v1.11</cx:f>
              <cx:v>Jun</cx:v>
            </cx:txData>
          </cx:tx>
          <cx:dataId val="5"/>
          <cx:layoutPr>
            <cx:statistics quartileMethod="exclusive"/>
          </cx:layoutPr>
        </cx:series>
        <cx:series layoutId="boxWhisker" uniqueId="{C514717A-4189-4ACD-A063-DBE883D69908}">
          <cx:tx>
            <cx:txData>
              <cx:f>_xlchart.v1.0</cx:f>
              <cx:v>Jul</cx:v>
            </cx:txData>
          </cx:tx>
          <cx:dataId val="6"/>
          <cx:layoutPr>
            <cx:statistics quartileMethod="exclusive"/>
          </cx:layoutPr>
        </cx:series>
        <cx:series layoutId="boxWhisker" uniqueId="{07712641-8BFF-494A-8748-316083522B29}">
          <cx:tx>
            <cx:txData>
              <cx:f>_xlchart.v1.1</cx:f>
              <cx:v>Aug</cx:v>
            </cx:txData>
          </cx:tx>
          <cx:dataId val="7"/>
          <cx:layoutPr>
            <cx:statistics quartileMethod="exclusive"/>
          </cx:layoutPr>
        </cx:series>
        <cx:series layoutId="boxWhisker" uniqueId="{E62CC4F6-9FF6-4B14-BBB2-CF965734D45D}">
          <cx:tx>
            <cx:txData>
              <cx:f>_xlchart.v1.2</cx:f>
              <cx:v>Sep</cx:v>
            </cx:txData>
          </cx:tx>
          <cx:dataId val="8"/>
          <cx:layoutPr>
            <cx:statistics quartileMethod="exclusive"/>
          </cx:layoutPr>
        </cx:series>
        <cx:series layoutId="boxWhisker" uniqueId="{62724C80-4CF3-4E72-B64B-2675E20801EF}">
          <cx:tx>
            <cx:txData>
              <cx:f>_xlchart.v1.3</cx:f>
              <cx:v>Oct</cx:v>
            </cx:txData>
          </cx:tx>
          <cx:dataId val="9"/>
          <cx:layoutPr>
            <cx:statistics quartileMethod="exclusive"/>
          </cx:layoutPr>
        </cx:series>
        <cx:series layoutId="boxWhisker" uniqueId="{8E5F185C-53A3-420E-A62B-F2A06FCCBA9B}">
          <cx:tx>
            <cx:txData>
              <cx:f>_xlchart.v1.4</cx:f>
              <cx:v>Nov</cx:v>
            </cx:txData>
          </cx:tx>
          <cx:dataId val="10"/>
          <cx:layoutPr>
            <cx:statistics quartileMethod="exclusive"/>
          </cx:layoutPr>
        </cx:series>
        <cx:series layoutId="boxWhisker" uniqueId="{F67A2CD3-8FAB-46A3-A6A9-1A4749CB4A72}">
          <cx:tx>
            <cx:txData>
              <cx:f>_xlchart.v1.5</cx:f>
              <cx:v>Dec</cx:v>
            </cx:txData>
          </cx:tx>
          <cx:dataId val="11"/>
          <cx:layoutPr>
            <cx:statistics quartileMethod="exclusive"/>
          </cx:layoutPr>
        </cx:series>
      </cx:plotAreaRegion>
      <cx:axis id="0" hidden="1">
        <cx:catScaling gapWidth="0.00999999978"/>
        <cx:tickLabels/>
        <cx:numFmt formatCode=";;" sourceLinked="0"/>
      </cx:axis>
      <cx:axis id="1">
        <cx:valScaling max="90000"/>
        <cx:majorGridlines/>
        <cx:tickLabels/>
      </cx:axis>
    </cx:plotArea>
    <cx:legend pos="b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900" b="0" i="0" u="none" strike="noStrike" baseline="0">
            <a:solidFill>
              <a:sysClr val="windowText" lastClr="000000">
                <a:lumMod val="75000"/>
                <a:lumOff val="25000"/>
              </a:sysClr>
            </a:solidFill>
            <a:latin typeface="Calibri" panose="020F0502020204030204"/>
          </a:endParaRPr>
        </a:p>
      </cx:txPr>
    </cx:legend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 dir="row">_xlchart.v1.36</cx:f>
      </cx:numDim>
    </cx:data>
    <cx:data id="1">
      <cx:numDim type="val">
        <cx:f dir="row">_xlchart.v1.37</cx:f>
      </cx:numDim>
    </cx:data>
    <cx:data id="2">
      <cx:numDim type="val">
        <cx:f dir="row">_xlchart.v1.38</cx:f>
      </cx:numDim>
    </cx:data>
    <cx:data id="3">
      <cx:numDim type="val">
        <cx:f dir="row">_xlchart.v1.39</cx:f>
      </cx:numDim>
    </cx:data>
    <cx:data id="4">
      <cx:numDim type="val">
        <cx:f dir="row">_xlchart.v1.40</cx:f>
      </cx:numDim>
    </cx:data>
    <cx:data id="5">
      <cx:numDim type="val">
        <cx:f dir="row">_xlchart.v1.41</cx:f>
      </cx:numDim>
    </cx:data>
    <cx:data id="6">
      <cx:numDim type="val">
        <cx:f dir="row">_xlchart.v1.42</cx:f>
      </cx:numDim>
    </cx:data>
    <cx:data id="7">
      <cx:numDim type="val">
        <cx:f dir="row">_xlchart.v1.43</cx:f>
      </cx:numDim>
    </cx:data>
    <cx:data id="8">
      <cx:numDim type="val">
        <cx:f dir="row">_xlchart.v1.44</cx:f>
      </cx:numDim>
    </cx:data>
    <cx:data id="9">
      <cx:numDim type="val">
        <cx:f dir="row">_xlchart.v1.45</cx:f>
      </cx:numDim>
    </cx:data>
    <cx:data id="10">
      <cx:numDim type="val">
        <cx:f dir="row">_xlchart.v1.46</cx:f>
      </cx:numDim>
    </cx:data>
    <cx:data id="11">
      <cx:numDim type="val">
        <cx:f dir="row">_xlchart.v1.47</cx:f>
      </cx:numDim>
    </cx:data>
  </cx:chartData>
  <cx:chart>
    <cx:plotArea>
      <cx:plotAreaRegion>
        <cx:series layoutId="boxWhisker" uniqueId="{1AA4AB74-07A2-499B-89B6-B33FDA1F8834}">
          <cx:tx>
            <cx:txData>
              <cx:f>_xlchart.v1.24</cx:f>
              <cx:v>Jan</cx:v>
            </cx:txData>
          </cx:tx>
          <cx:dataId val="0"/>
          <cx:layoutPr>
            <cx:statistics quartileMethod="exclusive"/>
          </cx:layoutPr>
        </cx:series>
        <cx:series layoutId="boxWhisker" uniqueId="{8D81578B-1D43-4525-B55A-4FC30A506F86}">
          <cx:tx>
            <cx:txData>
              <cx:f>_xlchart.v1.25</cx:f>
              <cx:v>Feb</cx:v>
            </cx:txData>
          </cx:tx>
          <cx:dataId val="1"/>
          <cx:layoutPr>
            <cx:statistics quartileMethod="exclusive"/>
          </cx:layoutPr>
        </cx:series>
        <cx:series layoutId="boxWhisker" uniqueId="{9549F89E-53F4-4DFC-BBB1-83299A8C9BE0}">
          <cx:tx>
            <cx:txData>
              <cx:f>_xlchart.v1.26</cx:f>
              <cx:v>Mar</cx:v>
            </cx:txData>
          </cx:tx>
          <cx:dataId val="2"/>
          <cx:layoutPr>
            <cx:statistics quartileMethod="exclusive"/>
          </cx:layoutPr>
        </cx:series>
        <cx:series layoutId="boxWhisker" uniqueId="{46FBD3FB-0533-4192-93BE-BF64E386BFFC}">
          <cx:tx>
            <cx:txData>
              <cx:f>_xlchart.v1.27</cx:f>
              <cx:v>Apr</cx:v>
            </cx:txData>
          </cx:tx>
          <cx:dataId val="3"/>
          <cx:layoutPr>
            <cx:statistics quartileMethod="exclusive"/>
          </cx:layoutPr>
        </cx:series>
        <cx:series layoutId="boxWhisker" uniqueId="{D5CCA721-C9B2-4AAC-BCE6-17D01AF54E3A}">
          <cx:tx>
            <cx:txData>
              <cx:f>_xlchart.v1.28</cx:f>
              <cx:v>May</cx:v>
            </cx:txData>
          </cx:tx>
          <cx:dataId val="4"/>
          <cx:layoutPr>
            <cx:statistics quartileMethod="exclusive"/>
          </cx:layoutPr>
        </cx:series>
        <cx:series layoutId="boxWhisker" uniqueId="{D0E28A5A-ECF3-4C88-81BD-0E521FA8F774}">
          <cx:tx>
            <cx:txData>
              <cx:f>_xlchart.v1.29</cx:f>
              <cx:v>Jun</cx:v>
            </cx:txData>
          </cx:tx>
          <cx:dataId val="5"/>
          <cx:layoutPr>
            <cx:statistics quartileMethod="exclusive"/>
          </cx:layoutPr>
        </cx:series>
        <cx:series layoutId="boxWhisker" uniqueId="{DBF5BA08-5BB5-4E72-8127-C76AD03C480C}">
          <cx:tx>
            <cx:txData>
              <cx:f>_xlchart.v1.30</cx:f>
              <cx:v>Jul</cx:v>
            </cx:txData>
          </cx:tx>
          <cx:dataId val="6"/>
          <cx:layoutPr>
            <cx:statistics quartileMethod="exclusive"/>
          </cx:layoutPr>
        </cx:series>
        <cx:series layoutId="boxWhisker" uniqueId="{A310CDBE-D1C9-4E86-9A7E-F51048DEF56D}">
          <cx:tx>
            <cx:txData>
              <cx:f>_xlchart.v1.31</cx:f>
              <cx:v>Aug</cx:v>
            </cx:txData>
          </cx:tx>
          <cx:dataId val="7"/>
          <cx:layoutPr>
            <cx:statistics quartileMethod="exclusive"/>
          </cx:layoutPr>
        </cx:series>
        <cx:series layoutId="boxWhisker" uniqueId="{86DE1CD9-2E88-4F7E-9684-DF14A7FD8AF4}">
          <cx:tx>
            <cx:txData>
              <cx:f>_xlchart.v1.32</cx:f>
              <cx:v>Sep</cx:v>
            </cx:txData>
          </cx:tx>
          <cx:dataId val="8"/>
          <cx:layoutPr>
            <cx:statistics quartileMethod="exclusive"/>
          </cx:layoutPr>
        </cx:series>
        <cx:series layoutId="boxWhisker" uniqueId="{D4FEAE36-166A-4AE2-A181-6C020971FE8F}">
          <cx:tx>
            <cx:txData>
              <cx:f>_xlchart.v1.33</cx:f>
              <cx:v>Oct</cx:v>
            </cx:txData>
          </cx:tx>
          <cx:dataId val="9"/>
          <cx:layoutPr>
            <cx:statistics quartileMethod="exclusive"/>
          </cx:layoutPr>
        </cx:series>
        <cx:series layoutId="boxWhisker" uniqueId="{5BCBF328-2B7E-4576-BAA1-C5537E2D585F}">
          <cx:tx>
            <cx:txData>
              <cx:f>_xlchart.v1.34</cx:f>
              <cx:v>Nov</cx:v>
            </cx:txData>
          </cx:tx>
          <cx:dataId val="10"/>
          <cx:layoutPr>
            <cx:statistics quartileMethod="exclusive"/>
          </cx:layoutPr>
        </cx:series>
        <cx:series layoutId="boxWhisker" uniqueId="{2DD4EDB5-20C7-43C7-B783-7F1A798EC6F8}">
          <cx:tx>
            <cx:txData>
              <cx:f>_xlchart.v1.35</cx:f>
              <cx:v>Dec</cx:v>
            </cx:txData>
          </cx:tx>
          <cx:dataId val="11"/>
          <cx:layoutPr>
            <cx:statistics quartileMethod="exclusive"/>
          </cx:layoutPr>
        </cx:series>
      </cx:plotAreaRegion>
      <cx:axis id="0" hidden="1">
        <cx:catScaling gapWidth="0.00999999978"/>
        <cx:tickLabels/>
        <cx:numFmt formatCode=";;" sourceLinked="0"/>
      </cx:axis>
      <cx:axis id="1">
        <cx:valScaling max="25000"/>
        <cx:majorGridlines/>
        <cx:tickLabels/>
      </cx:axis>
    </cx:plotArea>
    <cx:legend pos="b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900" b="0" i="0" u="none" strike="noStrike" baseline="0">
            <a:solidFill>
              <a:sysClr val="windowText" lastClr="000000">
                <a:lumMod val="75000"/>
                <a:lumOff val="25000"/>
              </a:sysClr>
            </a:solidFill>
            <a:latin typeface="Calibri" panose="020F0502020204030204"/>
          </a:endParaRPr>
        </a:p>
      </cx:txPr>
    </cx:legend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 dir="row">_xlchart.v1.60</cx:f>
      </cx:numDim>
    </cx:data>
    <cx:data id="1">
      <cx:numDim type="val">
        <cx:f dir="row">_xlchart.v1.61</cx:f>
      </cx:numDim>
    </cx:data>
    <cx:data id="2">
      <cx:numDim type="val">
        <cx:f dir="row">_xlchart.v1.62</cx:f>
      </cx:numDim>
    </cx:data>
    <cx:data id="3">
      <cx:numDim type="val">
        <cx:f dir="row">_xlchart.v1.63</cx:f>
      </cx:numDim>
    </cx:data>
    <cx:data id="4">
      <cx:numDim type="val">
        <cx:f dir="row">_xlchart.v1.64</cx:f>
      </cx:numDim>
    </cx:data>
    <cx:data id="5">
      <cx:numDim type="val">
        <cx:f dir="row">_xlchart.v1.65</cx:f>
      </cx:numDim>
    </cx:data>
    <cx:data id="6">
      <cx:numDim type="val">
        <cx:f dir="row">_xlchart.v1.65</cx:f>
      </cx:numDim>
    </cx:data>
    <cx:data id="7">
      <cx:numDim type="val">
        <cx:f dir="row">_xlchart.v1.66</cx:f>
      </cx:numDim>
    </cx:data>
    <cx:data id="8">
      <cx:numDim type="val">
        <cx:f dir="row">_xlchart.v1.67</cx:f>
      </cx:numDim>
    </cx:data>
    <cx:data id="9">
      <cx:numDim type="val">
        <cx:f dir="row">_xlchart.v1.68</cx:f>
      </cx:numDim>
    </cx:data>
    <cx:data id="10">
      <cx:numDim type="val">
        <cx:f dir="row">_xlchart.v1.69</cx:f>
      </cx:numDim>
    </cx:data>
    <cx:data id="11">
      <cx:numDim type="val">
        <cx:f dir="row">_xlchart.v1.70</cx:f>
      </cx:numDim>
    </cx:data>
  </cx:chartData>
  <cx:chart>
    <cx:plotArea>
      <cx:plotAreaRegion>
        <cx:series layoutId="boxWhisker" uniqueId="{6675661E-9036-453F-B257-927D256A189B}">
          <cx:tx>
            <cx:txData>
              <cx:f>_xlchart.v1.48</cx:f>
              <cx:v>Jan</cx:v>
            </cx:txData>
          </cx:tx>
          <cx:dataId val="0"/>
          <cx:layoutPr>
            <cx:statistics quartileMethod="exclusive"/>
          </cx:layoutPr>
        </cx:series>
        <cx:series layoutId="boxWhisker" uniqueId="{323BF7AC-73CA-432C-B1F1-A9B20911D004}">
          <cx:tx>
            <cx:txData>
              <cx:f>_xlchart.v1.49</cx:f>
              <cx:v>Feb</cx:v>
            </cx:txData>
          </cx:tx>
          <cx:dataId val="1"/>
          <cx:layoutPr>
            <cx:statistics quartileMethod="exclusive"/>
          </cx:layoutPr>
        </cx:series>
        <cx:series layoutId="boxWhisker" uniqueId="{34C36261-4A1B-4556-934D-631417678FD7}">
          <cx:tx>
            <cx:txData>
              <cx:f>_xlchart.v1.50</cx:f>
              <cx:v>Mar</cx:v>
            </cx:txData>
          </cx:tx>
          <cx:dataId val="2"/>
          <cx:layoutPr>
            <cx:statistics quartileMethod="exclusive"/>
          </cx:layoutPr>
        </cx:series>
        <cx:series layoutId="boxWhisker" uniqueId="{208A6C66-DE50-40F8-8457-E7AB70D6F620}">
          <cx:tx>
            <cx:txData>
              <cx:f>_xlchart.v1.51</cx:f>
              <cx:v>Apr</cx:v>
            </cx:txData>
          </cx:tx>
          <cx:dataId val="3"/>
          <cx:layoutPr>
            <cx:statistics quartileMethod="exclusive"/>
          </cx:layoutPr>
        </cx:series>
        <cx:series layoutId="boxWhisker" uniqueId="{B3D82893-306B-4703-9C9D-A22AB90955BF}">
          <cx:tx>
            <cx:txData>
              <cx:f>_xlchart.v1.52</cx:f>
              <cx:v>May</cx:v>
            </cx:txData>
          </cx:tx>
          <cx:dataId val="4"/>
          <cx:layoutPr>
            <cx:statistics quartileMethod="exclusive"/>
          </cx:layoutPr>
        </cx:series>
        <cx:series layoutId="boxWhisker" uniqueId="{7E1D20A1-D5AE-44F9-B0B8-E10C1E76DADC}">
          <cx:tx>
            <cx:txData>
              <cx:f>_xlchart.v1.53</cx:f>
              <cx:v>Jun</cx:v>
            </cx:txData>
          </cx:tx>
          <cx:dataId val="5"/>
          <cx:layoutPr>
            <cx:statistics quartileMethod="exclusive"/>
          </cx:layoutPr>
        </cx:series>
        <cx:series layoutId="boxWhisker" uniqueId="{4BB2C2C5-D8D2-4FE3-AD6D-753939687684}">
          <cx:tx>
            <cx:txData>
              <cx:f>_xlchart.v1.54</cx:f>
              <cx:v>Jul</cx:v>
            </cx:txData>
          </cx:tx>
          <cx:dataId val="6"/>
          <cx:layoutPr>
            <cx:statistics quartileMethod="exclusive"/>
          </cx:layoutPr>
        </cx:series>
        <cx:series layoutId="boxWhisker" uniqueId="{909FEE19-F32C-4200-BF80-FF0985F043B0}">
          <cx:tx>
            <cx:txData>
              <cx:f>_xlchart.v1.55</cx:f>
              <cx:v>Aug</cx:v>
            </cx:txData>
          </cx:tx>
          <cx:dataId val="7"/>
          <cx:layoutPr>
            <cx:statistics quartileMethod="exclusive"/>
          </cx:layoutPr>
        </cx:series>
        <cx:series layoutId="boxWhisker" uniqueId="{D69084E7-96B9-49DF-BF5C-C191B6161FA4}">
          <cx:tx>
            <cx:txData>
              <cx:f>_xlchart.v1.56</cx:f>
              <cx:v>Sep</cx:v>
            </cx:txData>
          </cx:tx>
          <cx:dataId val="8"/>
          <cx:layoutPr>
            <cx:statistics quartileMethod="exclusive"/>
          </cx:layoutPr>
        </cx:series>
        <cx:series layoutId="boxWhisker" uniqueId="{34F8C11B-78AC-4EDD-ABEB-1C0E2DF608F2}">
          <cx:tx>
            <cx:txData>
              <cx:f>_xlchart.v1.57</cx:f>
              <cx:v>Oct</cx:v>
            </cx:txData>
          </cx:tx>
          <cx:dataId val="9"/>
          <cx:layoutPr>
            <cx:statistics quartileMethod="exclusive"/>
          </cx:layoutPr>
        </cx:series>
        <cx:series layoutId="boxWhisker" uniqueId="{2A8774C3-737A-4A9B-9261-153978F7E25A}">
          <cx:tx>
            <cx:txData>
              <cx:f>_xlchart.v1.58</cx:f>
              <cx:v>Nov</cx:v>
            </cx:txData>
          </cx:tx>
          <cx:dataId val="10"/>
          <cx:layoutPr>
            <cx:statistics quartileMethod="exclusive"/>
          </cx:layoutPr>
        </cx:series>
        <cx:series layoutId="boxWhisker" uniqueId="{93851EE4-5233-4357-A8AD-98CE1B1D6405}">
          <cx:tx>
            <cx:txData>
              <cx:f>_xlchart.v1.59</cx:f>
              <cx:v>Dec</cx:v>
            </cx:txData>
          </cx:tx>
          <cx:dataId val="11"/>
          <cx:layoutPr>
            <cx:statistics quartileMethod="exclusive"/>
          </cx:layoutPr>
        </cx:series>
      </cx:plotAreaRegion>
      <cx:axis id="0">
        <cx:catScaling gapWidth="0.00999999978"/>
        <cx:tickLabels/>
        <cx:numFmt formatCode=";;" sourceLinked="0"/>
      </cx:axis>
      <cx:axis id="1">
        <cx:valScaling/>
        <cx:majorGridlines/>
        <cx:tickLabels/>
      </cx:axis>
    </cx:plotArea>
    <cx:legend pos="b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900" b="0" i="0" u="none" strike="noStrike" baseline="0">
            <a:solidFill>
              <a:sysClr val="windowText" lastClr="000000">
                <a:lumMod val="75000"/>
                <a:lumOff val="25000"/>
              </a:sysClr>
            </a:solidFill>
            <a:latin typeface="Calibri" panose="020F0502020204030204"/>
          </a:endParaRPr>
        </a:p>
      </cx:txPr>
    </cx:legend>
  </cx:chart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40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1629</xdr:colOff>
      <xdr:row>1</xdr:row>
      <xdr:rowOff>16707</xdr:rowOff>
    </xdr:from>
    <xdr:to>
      <xdr:col>25</xdr:col>
      <xdr:colOff>363192</xdr:colOff>
      <xdr:row>25</xdr:row>
      <xdr:rowOff>3636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CA219767-651B-4959-A395-6118AF2A23A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45479" y="200857"/>
              <a:ext cx="7905363" cy="445732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NZ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13</xdr:col>
      <xdr:colOff>0</xdr:colOff>
      <xdr:row>56</xdr:row>
      <xdr:rowOff>0</xdr:rowOff>
    </xdr:from>
    <xdr:to>
      <xdr:col>25</xdr:col>
      <xdr:colOff>372395</xdr:colOff>
      <xdr:row>80</xdr:row>
      <xdr:rowOff>9938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Chart 7">
              <a:extLst>
                <a:ext uri="{FF2B5EF4-FFF2-40B4-BE49-F238E27FC236}">
                  <a16:creationId xmlns:a16="http://schemas.microsoft.com/office/drawing/2014/main" id="{23457779-37DF-4747-A185-EC127672CED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43850" y="10401300"/>
              <a:ext cx="7916195" cy="44295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NZ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493059</xdr:colOff>
      <xdr:row>29</xdr:row>
      <xdr:rowOff>0</xdr:rowOff>
    </xdr:from>
    <xdr:to>
      <xdr:col>25</xdr:col>
      <xdr:colOff>260336</xdr:colOff>
      <xdr:row>53</xdr:row>
      <xdr:rowOff>66901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9" name="Chart 8">
              <a:extLst>
                <a:ext uri="{FF2B5EF4-FFF2-40B4-BE49-F238E27FC236}">
                  <a16:creationId xmlns:a16="http://schemas.microsoft.com/office/drawing/2014/main" id="{E1E4A51B-29A1-443C-9AFC-0B5DA5FD703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820959" y="5391150"/>
              <a:ext cx="7927027" cy="45246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NZ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13</xdr:col>
      <xdr:colOff>466725</xdr:colOff>
      <xdr:row>1</xdr:row>
      <xdr:rowOff>134472</xdr:rowOff>
    </xdr:from>
    <xdr:to>
      <xdr:col>25</xdr:col>
      <xdr:colOff>350557</xdr:colOff>
      <xdr:row>22</xdr:row>
      <xdr:rowOff>30444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942EF76F-7FB1-4AA0-88DF-3C6E80B2F0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582707</xdr:colOff>
      <xdr:row>55</xdr:row>
      <xdr:rowOff>160058</xdr:rowOff>
    </xdr:from>
    <xdr:to>
      <xdr:col>25</xdr:col>
      <xdr:colOff>392206</xdr:colOff>
      <xdr:row>80</xdr:row>
      <xdr:rowOff>11206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6939473-21B2-4D34-8DCC-934828CA20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28762</xdr:colOff>
      <xdr:row>29</xdr:row>
      <xdr:rowOff>1</xdr:rowOff>
    </xdr:from>
    <xdr:to>
      <xdr:col>25</xdr:col>
      <xdr:colOff>350557</xdr:colOff>
      <xdr:row>53</xdr:row>
      <xdr:rowOff>56030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12B27F7A-B737-49A2-9F23-3E647D68C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3"/>
  <sheetViews>
    <sheetView tabSelected="1" workbookViewId="0">
      <pane xSplit="1" ySplit="5" topLeftCell="B86" activePane="bottomRight" state="frozen"/>
      <selection pane="topRight" activeCell="B1" sqref="B1"/>
      <selection pane="bottomLeft" activeCell="A6" sqref="A6"/>
      <selection pane="bottomRight" activeCell="A94" sqref="A94"/>
    </sheetView>
  </sheetViews>
  <sheetFormatPr defaultRowHeight="14.5" x14ac:dyDescent="0.35"/>
  <cols>
    <col min="1" max="1" width="19.36328125" customWidth="1"/>
    <col min="2" max="2" width="7.6328125" customWidth="1"/>
    <col min="3" max="3" width="9.36328125" customWidth="1"/>
    <col min="4" max="4" width="10.453125" customWidth="1"/>
    <col min="5" max="8" width="10" customWidth="1"/>
    <col min="9" max="16" width="10.36328125" customWidth="1"/>
    <col min="17" max="17" width="11.453125" customWidth="1"/>
    <col min="18" max="21" width="10.36328125" customWidth="1"/>
    <col min="22" max="22" width="12.08984375" customWidth="1"/>
  </cols>
  <sheetData>
    <row r="1" spans="1:22" ht="29" x14ac:dyDescent="0.35">
      <c r="A1" s="1" t="s">
        <v>0</v>
      </c>
      <c r="B1" s="1" t="s">
        <v>1</v>
      </c>
      <c r="C1" s="1" t="s">
        <v>1</v>
      </c>
      <c r="D1" s="2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2"/>
      <c r="J1" s="1" t="s">
        <v>7</v>
      </c>
      <c r="K1" s="1" t="s">
        <v>8</v>
      </c>
      <c r="L1" s="1" t="s">
        <v>3</v>
      </c>
      <c r="M1" s="2" t="s">
        <v>9</v>
      </c>
      <c r="N1" s="2" t="s">
        <v>10</v>
      </c>
      <c r="O1" s="1" t="s">
        <v>11</v>
      </c>
      <c r="P1" s="1" t="s">
        <v>12</v>
      </c>
      <c r="Q1" s="1" t="s">
        <v>5</v>
      </c>
      <c r="R1" s="2" t="s">
        <v>13</v>
      </c>
      <c r="S1" s="1" t="s">
        <v>14</v>
      </c>
      <c r="T1" s="1" t="s">
        <v>15</v>
      </c>
      <c r="U1" s="1"/>
      <c r="V1" s="1"/>
    </row>
    <row r="2" spans="1:22" x14ac:dyDescent="0.35">
      <c r="A2" s="1" t="s">
        <v>16</v>
      </c>
      <c r="B2" s="1">
        <v>87</v>
      </c>
      <c r="C2" s="1">
        <v>87</v>
      </c>
      <c r="D2" s="1" t="s">
        <v>17</v>
      </c>
      <c r="E2" s="1">
        <v>87</v>
      </c>
      <c r="F2" s="1">
        <v>87</v>
      </c>
      <c r="G2" s="1">
        <v>87</v>
      </c>
      <c r="H2" s="1">
        <v>87</v>
      </c>
      <c r="I2" s="1"/>
      <c r="J2" s="1">
        <v>87</v>
      </c>
      <c r="K2" s="1">
        <v>87</v>
      </c>
      <c r="L2" s="1">
        <v>87</v>
      </c>
      <c r="M2" s="1" t="s">
        <v>17</v>
      </c>
      <c r="N2" s="1">
        <v>87</v>
      </c>
      <c r="O2" s="1">
        <v>87</v>
      </c>
      <c r="P2" s="1">
        <v>87</v>
      </c>
      <c r="Q2" s="1">
        <v>87</v>
      </c>
      <c r="R2" s="1">
        <v>87</v>
      </c>
      <c r="S2" s="1">
        <v>87</v>
      </c>
      <c r="T2" s="1">
        <v>87</v>
      </c>
      <c r="U2" s="1"/>
      <c r="V2" s="1"/>
    </row>
    <row r="3" spans="1:22" ht="43.5" x14ac:dyDescent="0.35">
      <c r="A3" s="1" t="s">
        <v>18</v>
      </c>
      <c r="B3" s="1" t="s">
        <v>19</v>
      </c>
      <c r="C3" s="1" t="s">
        <v>19</v>
      </c>
      <c r="D3" s="1" t="s">
        <v>20</v>
      </c>
      <c r="E3" s="2" t="s">
        <v>22</v>
      </c>
      <c r="F3" s="2" t="s">
        <v>21</v>
      </c>
      <c r="G3" s="2" t="s">
        <v>22</v>
      </c>
      <c r="H3" s="2" t="s">
        <v>22</v>
      </c>
      <c r="I3" s="1"/>
      <c r="J3" s="1" t="s">
        <v>20</v>
      </c>
      <c r="K3" s="1" t="s">
        <v>20</v>
      </c>
      <c r="L3" s="1" t="s">
        <v>20</v>
      </c>
      <c r="M3" s="1" t="s">
        <v>20</v>
      </c>
      <c r="N3" s="1" t="s">
        <v>20</v>
      </c>
      <c r="O3" s="1" t="s">
        <v>19</v>
      </c>
      <c r="P3" s="1" t="s">
        <v>20</v>
      </c>
      <c r="Q3" s="1" t="s">
        <v>20</v>
      </c>
      <c r="R3" s="1" t="s">
        <v>20</v>
      </c>
      <c r="S3" s="1" t="s">
        <v>20</v>
      </c>
      <c r="T3" s="1" t="s">
        <v>20</v>
      </c>
      <c r="U3" s="1"/>
      <c r="V3" s="1"/>
    </row>
    <row r="4" spans="1:22" x14ac:dyDescent="0.35">
      <c r="A4" s="1" t="s">
        <v>23</v>
      </c>
      <c r="B4" s="1" t="s">
        <v>24</v>
      </c>
      <c r="C4" s="1" t="s">
        <v>24</v>
      </c>
      <c r="D4" s="1" t="s">
        <v>25</v>
      </c>
      <c r="E4" s="1" t="s">
        <v>24</v>
      </c>
      <c r="F4" s="1" t="s">
        <v>24</v>
      </c>
      <c r="G4" s="1" t="s">
        <v>24</v>
      </c>
      <c r="H4" s="1" t="s">
        <v>24</v>
      </c>
      <c r="I4" s="1"/>
      <c r="J4" s="1" t="s">
        <v>24</v>
      </c>
      <c r="K4" s="1" t="s">
        <v>24</v>
      </c>
      <c r="L4" s="1" t="s">
        <v>24</v>
      </c>
      <c r="M4" s="1" t="s">
        <v>24</v>
      </c>
      <c r="N4" s="1" t="s">
        <v>24</v>
      </c>
      <c r="O4" s="1" t="s">
        <v>24</v>
      </c>
      <c r="P4" s="1" t="s">
        <v>24</v>
      </c>
      <c r="Q4" s="1" t="s">
        <v>24</v>
      </c>
      <c r="R4" s="1" t="s">
        <v>24</v>
      </c>
      <c r="S4" s="1" t="s">
        <v>24</v>
      </c>
      <c r="T4" s="1" t="s">
        <v>24</v>
      </c>
      <c r="U4" s="1"/>
      <c r="V4" s="1"/>
    </row>
    <row r="5" spans="1:22" ht="72.5" x14ac:dyDescent="0.35">
      <c r="A5" s="2" t="s">
        <v>26</v>
      </c>
      <c r="B5" s="2" t="s">
        <v>27</v>
      </c>
      <c r="C5" s="2" t="s">
        <v>28</v>
      </c>
      <c r="D5" s="2" t="s">
        <v>29</v>
      </c>
      <c r="E5" s="2" t="s">
        <v>30</v>
      </c>
      <c r="F5" s="2" t="s">
        <v>31</v>
      </c>
      <c r="G5" s="2" t="s">
        <v>32</v>
      </c>
      <c r="H5" s="2" t="s">
        <v>33</v>
      </c>
      <c r="I5" s="2" t="s">
        <v>34</v>
      </c>
      <c r="J5" s="2" t="s">
        <v>35</v>
      </c>
      <c r="K5" s="2" t="s">
        <v>36</v>
      </c>
      <c r="L5" s="2" t="s">
        <v>37</v>
      </c>
      <c r="M5" s="2" t="s">
        <v>38</v>
      </c>
      <c r="N5" s="2" t="s">
        <v>39</v>
      </c>
      <c r="O5" s="2" t="s">
        <v>40</v>
      </c>
      <c r="P5" s="2" t="s">
        <v>41</v>
      </c>
      <c r="Q5" s="2" t="s">
        <v>42</v>
      </c>
      <c r="R5" s="2" t="s">
        <v>43</v>
      </c>
      <c r="S5" s="2" t="s">
        <v>44</v>
      </c>
      <c r="T5" s="2" t="s">
        <v>45</v>
      </c>
      <c r="U5" s="2" t="s">
        <v>46</v>
      </c>
      <c r="V5" s="2" t="s">
        <v>47</v>
      </c>
    </row>
    <row r="6" spans="1:22" x14ac:dyDescent="0.35">
      <c r="A6" s="3">
        <v>1939</v>
      </c>
      <c r="B6" s="2"/>
      <c r="C6" s="2"/>
      <c r="D6" s="1"/>
      <c r="E6" s="1"/>
      <c r="F6" s="1"/>
      <c r="G6" s="4">
        <v>10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5"/>
      <c r="V6" s="5"/>
    </row>
    <row r="7" spans="1:22" x14ac:dyDescent="0.35">
      <c r="A7" s="3">
        <v>1940</v>
      </c>
      <c r="B7" s="2"/>
      <c r="C7" s="2"/>
      <c r="D7" s="1"/>
      <c r="E7" s="1"/>
      <c r="F7" s="1"/>
      <c r="G7" s="4">
        <v>34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5"/>
      <c r="V7" s="5"/>
    </row>
    <row r="8" spans="1:22" x14ac:dyDescent="0.35">
      <c r="A8" s="3">
        <v>1941</v>
      </c>
      <c r="B8" s="2"/>
      <c r="C8" s="2"/>
      <c r="D8" s="1"/>
      <c r="E8" s="1"/>
      <c r="F8" s="1"/>
      <c r="G8" s="4">
        <v>46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5"/>
      <c r="V8" s="5"/>
    </row>
    <row r="9" spans="1:22" x14ac:dyDescent="0.35">
      <c r="A9" s="3">
        <v>1942</v>
      </c>
      <c r="B9" s="2"/>
      <c r="C9" s="2"/>
      <c r="D9" s="1"/>
      <c r="E9" s="1"/>
      <c r="F9" s="1"/>
      <c r="G9" s="4">
        <v>15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5"/>
      <c r="V9" s="5"/>
    </row>
    <row r="10" spans="1:22" x14ac:dyDescent="0.35">
      <c r="A10" s="3">
        <v>1943</v>
      </c>
      <c r="B10" s="2"/>
      <c r="C10" s="2"/>
      <c r="D10" s="1"/>
      <c r="E10" s="1"/>
      <c r="F10" s="1"/>
      <c r="G10" s="4">
        <v>13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5"/>
      <c r="V10" s="5"/>
    </row>
    <row r="11" spans="1:22" x14ac:dyDescent="0.35">
      <c r="A11" s="3">
        <v>1944</v>
      </c>
      <c r="B11" s="2"/>
      <c r="C11" s="2"/>
      <c r="D11" s="1"/>
      <c r="E11" s="1"/>
      <c r="F11" s="1"/>
      <c r="G11" s="4">
        <v>23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5"/>
      <c r="V11" s="5"/>
    </row>
    <row r="12" spans="1:22" x14ac:dyDescent="0.35">
      <c r="A12" s="3">
        <v>1945</v>
      </c>
      <c r="B12" s="2"/>
      <c r="C12" s="2"/>
      <c r="D12" s="1"/>
      <c r="E12" s="1"/>
      <c r="F12" s="1"/>
      <c r="G12" s="4">
        <v>17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5"/>
      <c r="V12" s="5"/>
    </row>
    <row r="13" spans="1:22" x14ac:dyDescent="0.35">
      <c r="A13" s="3">
        <v>1946</v>
      </c>
      <c r="B13" s="2"/>
      <c r="C13" s="2"/>
      <c r="D13" s="1"/>
      <c r="E13" s="1"/>
      <c r="F13" s="1"/>
      <c r="G13" s="4">
        <v>43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5"/>
      <c r="V13" s="5"/>
    </row>
    <row r="14" spans="1:22" x14ac:dyDescent="0.35">
      <c r="A14" s="3">
        <v>1947</v>
      </c>
      <c r="B14" s="2"/>
      <c r="C14" s="2"/>
      <c r="D14" s="1"/>
      <c r="E14" s="1"/>
      <c r="F14" s="1"/>
      <c r="G14" s="4">
        <v>59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5"/>
      <c r="V14" s="5"/>
    </row>
    <row r="15" spans="1:22" x14ac:dyDescent="0.35">
      <c r="A15" s="3">
        <v>1948</v>
      </c>
      <c r="B15" s="2"/>
      <c r="C15" s="2"/>
      <c r="D15" s="1"/>
      <c r="E15" s="1"/>
      <c r="F15" s="1"/>
      <c r="G15" s="4">
        <v>44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"/>
      <c r="V15" s="5"/>
    </row>
    <row r="16" spans="1:22" x14ac:dyDescent="0.35">
      <c r="A16" s="3">
        <v>1949</v>
      </c>
      <c r="B16" s="2"/>
      <c r="C16" s="2"/>
      <c r="D16" s="1"/>
      <c r="E16" s="1"/>
      <c r="F16" s="1"/>
      <c r="G16" s="4">
        <v>48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5"/>
      <c r="V16" s="5"/>
    </row>
    <row r="17" spans="1:22" x14ac:dyDescent="0.35">
      <c r="A17" s="3">
        <v>1950</v>
      </c>
      <c r="B17" s="2"/>
      <c r="C17" s="2"/>
      <c r="D17" s="1"/>
      <c r="E17" s="1"/>
      <c r="F17" s="1"/>
      <c r="G17" s="4">
        <v>30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5"/>
      <c r="V17" s="5"/>
    </row>
    <row r="18" spans="1:22" x14ac:dyDescent="0.35">
      <c r="A18" s="3">
        <v>1951</v>
      </c>
      <c r="B18" s="2"/>
      <c r="C18" s="2"/>
      <c r="D18" s="1"/>
      <c r="E18" s="1"/>
      <c r="F18" s="1"/>
      <c r="G18" s="4">
        <v>89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5"/>
      <c r="V18" s="5"/>
    </row>
    <row r="19" spans="1:22" x14ac:dyDescent="0.35">
      <c r="A19" s="3">
        <v>1952</v>
      </c>
      <c r="B19" s="2"/>
      <c r="C19" s="2"/>
      <c r="D19" s="1"/>
      <c r="E19" s="1"/>
      <c r="F19" s="1"/>
      <c r="G19" s="4">
        <v>81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5"/>
      <c r="V19" s="5"/>
    </row>
    <row r="20" spans="1:22" x14ac:dyDescent="0.35">
      <c r="A20" s="3">
        <v>1953</v>
      </c>
      <c r="B20" s="2"/>
      <c r="C20" s="2"/>
      <c r="D20" s="1"/>
      <c r="E20" s="1"/>
      <c r="F20" s="1"/>
      <c r="G20" s="4">
        <v>69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5"/>
      <c r="V20" s="5"/>
    </row>
    <row r="21" spans="1:22" x14ac:dyDescent="0.35">
      <c r="A21" s="3">
        <v>1954</v>
      </c>
      <c r="B21" s="2"/>
      <c r="C21" s="2"/>
      <c r="D21" s="1"/>
      <c r="E21" s="1"/>
      <c r="F21" s="1"/>
      <c r="G21" s="4">
        <v>62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5"/>
      <c r="V21" s="5"/>
    </row>
    <row r="22" spans="1:22" x14ac:dyDescent="0.35">
      <c r="A22" s="3">
        <v>1955</v>
      </c>
      <c r="B22" s="2"/>
      <c r="C22" s="2"/>
      <c r="D22" s="1"/>
      <c r="E22" s="1"/>
      <c r="F22" s="1"/>
      <c r="G22" s="4">
        <v>138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5"/>
      <c r="V22" s="5"/>
    </row>
    <row r="23" spans="1:22" x14ac:dyDescent="0.35">
      <c r="A23" s="3">
        <v>1956</v>
      </c>
      <c r="B23" s="2"/>
      <c r="C23" s="2"/>
      <c r="D23" s="1"/>
      <c r="E23" s="1"/>
      <c r="F23" s="1"/>
      <c r="G23" s="4">
        <v>673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5"/>
      <c r="V23" s="5"/>
    </row>
    <row r="24" spans="1:22" x14ac:dyDescent="0.35">
      <c r="A24" s="3">
        <v>1957</v>
      </c>
      <c r="B24" s="2"/>
      <c r="C24" s="2"/>
      <c r="D24" s="1"/>
      <c r="E24" s="1"/>
      <c r="F24" s="1"/>
      <c r="G24" s="4">
        <v>366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5"/>
      <c r="V24" s="5"/>
    </row>
    <row r="25" spans="1:22" x14ac:dyDescent="0.35">
      <c r="A25" s="3">
        <v>1958</v>
      </c>
      <c r="B25" s="2"/>
      <c r="C25" s="2"/>
      <c r="D25" s="1"/>
      <c r="E25" s="1"/>
      <c r="F25" s="1"/>
      <c r="G25" s="4">
        <v>173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5"/>
      <c r="V25" s="5"/>
    </row>
    <row r="26" spans="1:22" x14ac:dyDescent="0.35">
      <c r="A26" s="3">
        <v>1959</v>
      </c>
      <c r="B26" s="2"/>
      <c r="C26" s="2"/>
      <c r="D26" s="1"/>
      <c r="E26" s="1"/>
      <c r="F26" s="1"/>
      <c r="G26" s="4">
        <v>448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5"/>
      <c r="V26" s="5"/>
    </row>
    <row r="27" spans="1:22" x14ac:dyDescent="0.35">
      <c r="A27" s="3">
        <v>1960</v>
      </c>
      <c r="B27" s="2"/>
      <c r="C27" s="6">
        <v>6161</v>
      </c>
      <c r="D27" s="1"/>
      <c r="E27" s="1"/>
      <c r="F27" s="1"/>
      <c r="G27" s="4">
        <v>281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5"/>
      <c r="V27" s="5"/>
    </row>
    <row r="28" spans="1:22" x14ac:dyDescent="0.35">
      <c r="A28" s="3">
        <v>1961</v>
      </c>
      <c r="B28" s="2"/>
      <c r="C28" s="6">
        <v>5423</v>
      </c>
      <c r="D28" s="1"/>
      <c r="E28" s="1"/>
      <c r="F28" s="1"/>
      <c r="G28" s="4">
        <v>174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5"/>
      <c r="V28" s="5"/>
    </row>
    <row r="29" spans="1:22" x14ac:dyDescent="0.35">
      <c r="A29" s="3">
        <v>1962</v>
      </c>
      <c r="B29" s="2"/>
      <c r="C29" s="6">
        <v>8975</v>
      </c>
      <c r="D29" s="1"/>
      <c r="E29" s="1"/>
      <c r="F29" s="1"/>
      <c r="G29" s="4">
        <v>666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5"/>
      <c r="V29" s="5"/>
    </row>
    <row r="30" spans="1:22" x14ac:dyDescent="0.35">
      <c r="A30" s="3">
        <v>1963</v>
      </c>
      <c r="B30" s="4">
        <v>3459</v>
      </c>
      <c r="C30" s="4">
        <v>5236</v>
      </c>
      <c r="D30" s="7"/>
      <c r="E30" s="1"/>
      <c r="F30" s="8"/>
      <c r="G30" s="4">
        <v>1954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5"/>
      <c r="V30" s="5"/>
    </row>
    <row r="31" spans="1:22" x14ac:dyDescent="0.35">
      <c r="A31" s="3">
        <v>1964</v>
      </c>
      <c r="B31" s="4">
        <v>2989</v>
      </c>
      <c r="C31" s="4">
        <v>7284</v>
      </c>
      <c r="D31" s="7"/>
      <c r="E31" s="1"/>
      <c r="F31" s="8"/>
      <c r="G31" s="4">
        <v>1718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5"/>
      <c r="V31" s="5"/>
    </row>
    <row r="32" spans="1:22" x14ac:dyDescent="0.35">
      <c r="A32" s="3">
        <v>1965</v>
      </c>
      <c r="B32" s="4">
        <v>8980</v>
      </c>
      <c r="C32" s="4">
        <v>3725</v>
      </c>
      <c r="D32" s="7"/>
      <c r="E32" s="1"/>
      <c r="F32" s="8"/>
      <c r="G32" s="4">
        <v>2561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5"/>
      <c r="V32" s="5"/>
    </row>
    <row r="33" spans="1:22" x14ac:dyDescent="0.35">
      <c r="A33" s="3">
        <v>1966</v>
      </c>
      <c r="B33" s="4">
        <v>8974</v>
      </c>
      <c r="C33" s="4">
        <v>8638</v>
      </c>
      <c r="D33" s="7"/>
      <c r="E33" s="1"/>
      <c r="F33" s="8"/>
      <c r="G33" s="4">
        <v>4271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5"/>
      <c r="V33" s="5"/>
    </row>
    <row r="34" spans="1:22" x14ac:dyDescent="0.35">
      <c r="A34" s="3">
        <v>1967</v>
      </c>
      <c r="B34" s="4">
        <v>16108</v>
      </c>
      <c r="C34" s="4">
        <v>10266</v>
      </c>
      <c r="D34" s="7"/>
      <c r="E34" s="1"/>
      <c r="F34" s="8"/>
      <c r="G34" s="4">
        <v>3071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5"/>
      <c r="V34" s="5"/>
    </row>
    <row r="35" spans="1:22" x14ac:dyDescent="0.35">
      <c r="A35" s="3">
        <v>1968</v>
      </c>
      <c r="B35" s="4">
        <v>13640</v>
      </c>
      <c r="C35" s="4">
        <v>10477</v>
      </c>
      <c r="D35" s="7"/>
      <c r="E35" s="1"/>
      <c r="F35" s="8"/>
      <c r="G35" s="4">
        <v>2790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5"/>
      <c r="V35" s="5"/>
    </row>
    <row r="36" spans="1:22" x14ac:dyDescent="0.35">
      <c r="A36" s="3">
        <v>1969</v>
      </c>
      <c r="B36" s="4">
        <v>10178</v>
      </c>
      <c r="C36" s="4">
        <v>8343</v>
      </c>
      <c r="D36" s="7"/>
      <c r="E36" s="1"/>
      <c r="F36" s="8"/>
      <c r="G36" s="4">
        <v>4176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5"/>
      <c r="V36" s="5"/>
    </row>
    <row r="37" spans="1:22" x14ac:dyDescent="0.35">
      <c r="A37" s="9">
        <v>1970</v>
      </c>
      <c r="B37" s="10">
        <v>101685.1</v>
      </c>
      <c r="C37" s="10">
        <v>10309.1</v>
      </c>
      <c r="D37" s="11"/>
      <c r="E37" s="12"/>
      <c r="F37" s="11"/>
      <c r="G37" s="13">
        <v>4711</v>
      </c>
      <c r="H37" s="12"/>
      <c r="I37" s="12">
        <f t="shared" ref="I37:I86" si="0">SUM(D37:H37)</f>
        <v>4711</v>
      </c>
      <c r="J37" s="11"/>
      <c r="K37" s="11"/>
      <c r="L37" s="12"/>
      <c r="M37" s="11"/>
      <c r="N37" s="11"/>
      <c r="O37" s="11"/>
      <c r="P37" s="11"/>
      <c r="Q37" s="11"/>
      <c r="R37" s="12"/>
      <c r="S37" s="11"/>
      <c r="T37" s="11"/>
      <c r="U37" s="5">
        <f>SUM(J37:T37)</f>
        <v>0</v>
      </c>
      <c r="V37" s="5">
        <f t="shared" ref="V37:V80" si="1">SUM(U37, I37, C37, B37)</f>
        <v>116705.20000000001</v>
      </c>
    </row>
    <row r="38" spans="1:22" x14ac:dyDescent="0.35">
      <c r="A38" s="9">
        <v>1971</v>
      </c>
      <c r="B38" s="10">
        <v>143454.39999999999</v>
      </c>
      <c r="C38" s="10">
        <v>14987.7</v>
      </c>
      <c r="D38" s="12"/>
      <c r="E38" s="12"/>
      <c r="F38" s="11"/>
      <c r="G38" s="13">
        <v>9189</v>
      </c>
      <c r="H38" s="12"/>
      <c r="I38" s="12">
        <f t="shared" si="0"/>
        <v>9189</v>
      </c>
      <c r="J38" s="11"/>
      <c r="K38" s="11"/>
      <c r="L38" s="12"/>
      <c r="M38" s="11"/>
      <c r="N38" s="11"/>
      <c r="O38" s="11"/>
      <c r="P38" s="11"/>
      <c r="Q38" s="11"/>
      <c r="R38" s="12"/>
      <c r="S38" s="11"/>
      <c r="T38" s="11"/>
      <c r="U38" s="5">
        <f t="shared" ref="U38:U86" si="2">SUM(J38:T38)</f>
        <v>0</v>
      </c>
      <c r="V38" s="5">
        <f t="shared" si="1"/>
        <v>167631.1</v>
      </c>
    </row>
    <row r="39" spans="1:22" x14ac:dyDescent="0.35">
      <c r="A39" s="9">
        <v>1972</v>
      </c>
      <c r="B39" s="10">
        <v>64457</v>
      </c>
      <c r="C39" s="10">
        <v>22545.9</v>
      </c>
      <c r="D39" s="12"/>
      <c r="E39" s="12"/>
      <c r="F39" s="12"/>
      <c r="G39" s="13">
        <v>18782</v>
      </c>
      <c r="H39" s="12"/>
      <c r="I39" s="12">
        <f t="shared" si="0"/>
        <v>18782</v>
      </c>
      <c r="J39" s="12"/>
      <c r="K39" s="12"/>
      <c r="L39" s="12"/>
      <c r="M39" s="12"/>
      <c r="N39" s="12"/>
      <c r="O39" s="12"/>
      <c r="P39" s="12"/>
      <c r="Q39" s="11"/>
      <c r="R39" s="12">
        <v>5500</v>
      </c>
      <c r="S39" s="11"/>
      <c r="T39" s="11"/>
      <c r="U39" s="5">
        <f t="shared" si="2"/>
        <v>5500</v>
      </c>
      <c r="V39" s="5">
        <f t="shared" si="1"/>
        <v>111284.9</v>
      </c>
    </row>
    <row r="40" spans="1:22" x14ac:dyDescent="0.35">
      <c r="A40" s="9">
        <v>1973</v>
      </c>
      <c r="B40" s="10">
        <v>83204.399999999994</v>
      </c>
      <c r="C40" s="10">
        <v>38390.5</v>
      </c>
      <c r="D40" s="12"/>
      <c r="E40" s="12"/>
      <c r="F40" s="12"/>
      <c r="G40" s="13">
        <v>42781</v>
      </c>
      <c r="H40" s="12"/>
      <c r="I40" s="12">
        <f t="shared" si="0"/>
        <v>42781</v>
      </c>
      <c r="J40" s="12"/>
      <c r="K40" s="12"/>
      <c r="L40" s="12"/>
      <c r="M40" s="12"/>
      <c r="N40" s="12"/>
      <c r="O40" s="12"/>
      <c r="P40" s="12"/>
      <c r="Q40" s="11"/>
      <c r="R40" s="12"/>
      <c r="S40" s="11"/>
      <c r="T40" s="11"/>
      <c r="U40" s="5">
        <f t="shared" si="2"/>
        <v>0</v>
      </c>
      <c r="V40" s="5">
        <f t="shared" si="1"/>
        <v>164375.9</v>
      </c>
    </row>
    <row r="41" spans="1:22" x14ac:dyDescent="0.35">
      <c r="A41" s="9">
        <v>1974</v>
      </c>
      <c r="B41" s="10">
        <v>164762.1</v>
      </c>
      <c r="C41" s="10">
        <v>28749.7</v>
      </c>
      <c r="D41" s="12"/>
      <c r="E41" s="12"/>
      <c r="F41" s="12"/>
      <c r="G41" s="13">
        <v>129211</v>
      </c>
      <c r="H41" s="12"/>
      <c r="I41" s="12">
        <f t="shared" si="0"/>
        <v>129211</v>
      </c>
      <c r="J41" s="12"/>
      <c r="K41" s="12"/>
      <c r="L41" s="12"/>
      <c r="M41" s="12"/>
      <c r="N41" s="12"/>
      <c r="O41" s="12"/>
      <c r="P41" s="12"/>
      <c r="Q41" s="11"/>
      <c r="R41" s="12"/>
      <c r="S41" s="11"/>
      <c r="T41" s="11"/>
      <c r="U41" s="5">
        <f t="shared" si="2"/>
        <v>0</v>
      </c>
      <c r="V41" s="5">
        <f t="shared" si="1"/>
        <v>322722.80000000005</v>
      </c>
    </row>
    <row r="42" spans="1:22" x14ac:dyDescent="0.35">
      <c r="A42" s="9">
        <v>1975</v>
      </c>
      <c r="B42" s="10">
        <v>207326.8</v>
      </c>
      <c r="C42" s="10">
        <v>53878.100000000006</v>
      </c>
      <c r="D42" s="12"/>
      <c r="E42" s="12"/>
      <c r="F42" s="12"/>
      <c r="G42" s="13">
        <v>37899</v>
      </c>
      <c r="H42" s="12"/>
      <c r="I42" s="12">
        <f t="shared" si="0"/>
        <v>37899</v>
      </c>
      <c r="J42" s="12"/>
      <c r="K42" s="12"/>
      <c r="L42" s="12"/>
      <c r="M42" s="12"/>
      <c r="N42" s="12"/>
      <c r="O42" s="12"/>
      <c r="P42" s="12"/>
      <c r="Q42" s="11"/>
      <c r="R42" s="12"/>
      <c r="S42" s="11"/>
      <c r="T42" s="11"/>
      <c r="U42" s="5">
        <f t="shared" si="2"/>
        <v>0</v>
      </c>
      <c r="V42" s="5">
        <f t="shared" si="1"/>
        <v>299103.90000000002</v>
      </c>
    </row>
    <row r="43" spans="1:22" x14ac:dyDescent="0.35">
      <c r="A43" s="9">
        <v>1976</v>
      </c>
      <c r="B43" s="10">
        <v>257697.6</v>
      </c>
      <c r="C43" s="10">
        <v>84571.1</v>
      </c>
      <c r="D43" s="12"/>
      <c r="E43" s="12"/>
      <c r="F43" s="12"/>
      <c r="G43" s="13">
        <v>54154</v>
      </c>
      <c r="H43" s="12"/>
      <c r="I43" s="12">
        <f t="shared" si="0"/>
        <v>54154</v>
      </c>
      <c r="J43" s="12"/>
      <c r="K43" s="12"/>
      <c r="L43" s="12"/>
      <c r="M43" s="12"/>
      <c r="N43" s="12"/>
      <c r="O43" s="12">
        <v>35</v>
      </c>
      <c r="P43" s="12"/>
      <c r="Q43" s="11"/>
      <c r="R43" s="12"/>
      <c r="S43" s="11"/>
      <c r="T43" s="11"/>
      <c r="U43" s="5">
        <f t="shared" si="2"/>
        <v>35</v>
      </c>
      <c r="V43" s="5">
        <f t="shared" si="1"/>
        <v>396457.7</v>
      </c>
    </row>
    <row r="44" spans="1:22" x14ac:dyDescent="0.35">
      <c r="A44" s="9">
        <v>1977</v>
      </c>
      <c r="B44" s="10">
        <v>226233.5</v>
      </c>
      <c r="C44" s="10">
        <v>114572.3</v>
      </c>
      <c r="D44" s="12"/>
      <c r="E44" s="12"/>
      <c r="F44" s="12"/>
      <c r="G44" s="13">
        <v>504992</v>
      </c>
      <c r="H44" s="12"/>
      <c r="I44" s="12">
        <f t="shared" si="0"/>
        <v>504992</v>
      </c>
      <c r="J44" s="12"/>
      <c r="K44" s="12"/>
      <c r="L44" s="12"/>
      <c r="M44" s="12"/>
      <c r="N44" s="12"/>
      <c r="O44" s="12">
        <v>2273</v>
      </c>
      <c r="P44" s="11"/>
      <c r="Q44" s="11"/>
      <c r="R44" s="12"/>
      <c r="S44" s="11"/>
      <c r="T44" s="12"/>
      <c r="U44" s="5">
        <f t="shared" si="2"/>
        <v>2273</v>
      </c>
      <c r="V44" s="5">
        <f t="shared" si="1"/>
        <v>848070.8</v>
      </c>
    </row>
    <row r="45" spans="1:22" x14ac:dyDescent="0.35">
      <c r="A45" s="9">
        <v>1978</v>
      </c>
      <c r="B45" s="10">
        <v>398414.4</v>
      </c>
      <c r="C45" s="10">
        <v>188266.69999999998</v>
      </c>
      <c r="D45" s="12"/>
      <c r="E45" s="12"/>
      <c r="F45" s="12"/>
      <c r="G45" s="13">
        <v>386793</v>
      </c>
      <c r="H45" s="12">
        <v>0</v>
      </c>
      <c r="I45" s="12">
        <f t="shared" si="0"/>
        <v>386793</v>
      </c>
      <c r="J45" s="12"/>
      <c r="K45" s="12"/>
      <c r="L45" s="12"/>
      <c r="M45" s="12"/>
      <c r="N45" s="12"/>
      <c r="O45" s="12">
        <v>1667</v>
      </c>
      <c r="P45" s="14">
        <v>403</v>
      </c>
      <c r="Q45" s="11"/>
      <c r="R45" s="12">
        <v>49220</v>
      </c>
      <c r="S45" s="11"/>
      <c r="T45" s="12"/>
      <c r="U45" s="5">
        <f t="shared" si="2"/>
        <v>51290</v>
      </c>
      <c r="V45" s="5">
        <f t="shared" si="1"/>
        <v>1024764.1</v>
      </c>
    </row>
    <row r="46" spans="1:22" x14ac:dyDescent="0.35">
      <c r="A46" s="9">
        <v>1979</v>
      </c>
      <c r="B46" s="10">
        <v>344050.60000000003</v>
      </c>
      <c r="C46" s="10">
        <v>253460.3</v>
      </c>
      <c r="D46" s="12"/>
      <c r="E46" s="12">
        <v>6281.024989411264</v>
      </c>
      <c r="F46" s="12"/>
      <c r="G46" s="13">
        <v>151591</v>
      </c>
      <c r="H46" s="12">
        <v>175937.79097839893</v>
      </c>
      <c r="I46" s="12">
        <f t="shared" si="0"/>
        <v>333809.81596781022</v>
      </c>
      <c r="J46" s="12"/>
      <c r="K46" s="12"/>
      <c r="L46" s="12">
        <v>12718.975010588734</v>
      </c>
      <c r="M46" s="5">
        <v>1180</v>
      </c>
      <c r="N46" s="12"/>
      <c r="O46" s="12">
        <v>120</v>
      </c>
      <c r="P46" s="12"/>
      <c r="Q46" s="11"/>
      <c r="R46" s="12">
        <v>356271.20902160101</v>
      </c>
      <c r="S46" s="11"/>
      <c r="T46" s="12"/>
      <c r="U46" s="5">
        <f t="shared" si="2"/>
        <v>370290.18403218972</v>
      </c>
      <c r="V46" s="5">
        <f t="shared" si="1"/>
        <v>1301610.9000000001</v>
      </c>
    </row>
    <row r="47" spans="1:22" x14ac:dyDescent="0.35">
      <c r="A47" s="9">
        <v>1980</v>
      </c>
      <c r="B47" s="10">
        <v>288809</v>
      </c>
      <c r="C47" s="10">
        <v>273453</v>
      </c>
      <c r="D47" s="12"/>
      <c r="E47" s="12">
        <v>38841.054042553187</v>
      </c>
      <c r="F47" s="12"/>
      <c r="G47" s="13">
        <v>123380</v>
      </c>
      <c r="H47" s="12">
        <v>252077.61276595743</v>
      </c>
      <c r="I47" s="12">
        <f t="shared" si="0"/>
        <v>414298.66680851061</v>
      </c>
      <c r="J47" s="12"/>
      <c r="K47" s="12"/>
      <c r="L47" s="12">
        <v>45129.945957446798</v>
      </c>
      <c r="M47" s="5">
        <v>1780</v>
      </c>
      <c r="N47" s="12"/>
      <c r="O47" s="12"/>
      <c r="P47" s="12"/>
      <c r="Q47" s="11"/>
      <c r="R47" s="12">
        <v>292892.38723404252</v>
      </c>
      <c r="S47" s="11"/>
      <c r="T47" s="12"/>
      <c r="U47" s="5">
        <f t="shared" si="2"/>
        <v>339802.33319148934</v>
      </c>
      <c r="V47" s="5">
        <f t="shared" si="1"/>
        <v>1316363</v>
      </c>
    </row>
    <row r="48" spans="1:22" x14ac:dyDescent="0.35">
      <c r="A48" s="9">
        <v>1981</v>
      </c>
      <c r="B48" s="10">
        <v>474817</v>
      </c>
      <c r="C48" s="10">
        <v>586092</v>
      </c>
      <c r="D48" s="12"/>
      <c r="E48" s="12">
        <v>35782.693051629227</v>
      </c>
      <c r="F48" s="12"/>
      <c r="G48" s="13">
        <v>37875</v>
      </c>
      <c r="H48" s="12">
        <v>371980.53861032584</v>
      </c>
      <c r="I48" s="12">
        <f t="shared" si="0"/>
        <v>445638.23166195507</v>
      </c>
      <c r="J48" s="12"/>
      <c r="K48" s="12"/>
      <c r="L48" s="12">
        <v>38444.306948370773</v>
      </c>
      <c r="M48" s="5"/>
      <c r="N48" s="12"/>
      <c r="O48" s="12">
        <v>29</v>
      </c>
      <c r="P48" s="12"/>
      <c r="Q48" s="11"/>
      <c r="R48" s="12">
        <v>399649.46138967411</v>
      </c>
      <c r="S48" s="11"/>
      <c r="T48" s="12"/>
      <c r="U48" s="5">
        <f t="shared" si="2"/>
        <v>438122.76833804487</v>
      </c>
      <c r="V48" s="5">
        <f t="shared" si="1"/>
        <v>1944670</v>
      </c>
    </row>
    <row r="49" spans="1:22" x14ac:dyDescent="0.35">
      <c r="A49" s="9">
        <v>1982</v>
      </c>
      <c r="B49" s="10">
        <v>789912</v>
      </c>
      <c r="C49" s="10">
        <v>704771</v>
      </c>
      <c r="D49" s="12"/>
      <c r="E49" s="12">
        <v>9588.6153135110144</v>
      </c>
      <c r="F49" s="12"/>
      <c r="G49" s="13">
        <v>50013</v>
      </c>
      <c r="H49" s="12">
        <v>84122.063780619312</v>
      </c>
      <c r="I49" s="12">
        <f t="shared" si="0"/>
        <v>143723.67909413032</v>
      </c>
      <c r="J49" s="12"/>
      <c r="K49" s="12"/>
      <c r="L49" s="12">
        <v>74292.384686488993</v>
      </c>
      <c r="M49" s="5">
        <v>7136</v>
      </c>
      <c r="N49" s="12"/>
      <c r="O49" s="12"/>
      <c r="P49" s="12"/>
      <c r="Q49" s="11"/>
      <c r="R49" s="12">
        <v>651775.9362193807</v>
      </c>
      <c r="S49" s="11"/>
      <c r="T49" s="12"/>
      <c r="U49" s="5">
        <f t="shared" si="2"/>
        <v>733204.32090586971</v>
      </c>
      <c r="V49" s="5">
        <f t="shared" si="1"/>
        <v>2371611</v>
      </c>
    </row>
    <row r="50" spans="1:22" x14ac:dyDescent="0.35">
      <c r="A50" s="9">
        <v>1983</v>
      </c>
      <c r="B50" s="10">
        <v>301934</v>
      </c>
      <c r="C50" s="10">
        <v>563338</v>
      </c>
      <c r="D50" s="12"/>
      <c r="E50" s="12">
        <v>2096.206001154068</v>
      </c>
      <c r="F50" s="12"/>
      <c r="G50" s="13">
        <v>76825</v>
      </c>
      <c r="H50" s="12">
        <v>31768.856664743224</v>
      </c>
      <c r="I50" s="12">
        <f t="shared" si="0"/>
        <v>110690.06266589731</v>
      </c>
      <c r="J50" s="12"/>
      <c r="K50" s="12"/>
      <c r="L50" s="12">
        <v>52778.793998845926</v>
      </c>
      <c r="M50" s="5">
        <v>39943</v>
      </c>
      <c r="N50" s="12"/>
      <c r="O50" s="12">
        <v>1694</v>
      </c>
      <c r="P50" s="12"/>
      <c r="Q50" s="11"/>
      <c r="R50" s="12">
        <v>799884.14333525684</v>
      </c>
      <c r="S50" s="11"/>
      <c r="T50" s="12"/>
      <c r="U50" s="5">
        <f t="shared" si="2"/>
        <v>894299.93733410281</v>
      </c>
      <c r="V50" s="5">
        <f t="shared" si="1"/>
        <v>1870262</v>
      </c>
    </row>
    <row r="51" spans="1:22" x14ac:dyDescent="0.35">
      <c r="A51" s="9">
        <v>1984</v>
      </c>
      <c r="B51" s="10">
        <v>727000</v>
      </c>
      <c r="C51" s="10">
        <v>699301</v>
      </c>
      <c r="D51" s="12"/>
      <c r="E51" s="12">
        <v>560.0408858603065</v>
      </c>
      <c r="F51" s="12"/>
      <c r="G51" s="13">
        <v>184333</v>
      </c>
      <c r="H51" s="12">
        <v>15780.545144804082</v>
      </c>
      <c r="I51" s="12">
        <f t="shared" si="0"/>
        <v>200673.58603066439</v>
      </c>
      <c r="J51" s="12"/>
      <c r="K51" s="12"/>
      <c r="L51" s="12">
        <v>33447.959114139696</v>
      </c>
      <c r="M51" s="5">
        <v>80129</v>
      </c>
      <c r="N51" s="12"/>
      <c r="O51" s="12">
        <v>3871</v>
      </c>
      <c r="P51" s="12"/>
      <c r="Q51" s="11"/>
      <c r="R51" s="12">
        <v>942479.45485519571</v>
      </c>
      <c r="S51" s="11"/>
      <c r="T51" s="12"/>
      <c r="U51" s="5">
        <f t="shared" si="2"/>
        <v>1059927.4139693354</v>
      </c>
      <c r="V51" s="5">
        <f t="shared" si="1"/>
        <v>2686902</v>
      </c>
    </row>
    <row r="52" spans="1:22" x14ac:dyDescent="0.35">
      <c r="A52" s="9">
        <v>1985</v>
      </c>
      <c r="B52" s="10">
        <v>511150</v>
      </c>
      <c r="C52" s="10">
        <v>945839</v>
      </c>
      <c r="D52" s="12"/>
      <c r="E52" s="12">
        <v>1066.6665870836816</v>
      </c>
      <c r="F52" s="12"/>
      <c r="G52" s="13">
        <v>87466</v>
      </c>
      <c r="H52" s="12">
        <v>26089.385698937571</v>
      </c>
      <c r="I52" s="12">
        <f t="shared" si="0"/>
        <v>114622.05228602127</v>
      </c>
      <c r="J52" s="12"/>
      <c r="K52" s="12"/>
      <c r="L52" s="12">
        <v>31191.33341291632</v>
      </c>
      <c r="M52" s="12"/>
      <c r="N52" s="12"/>
      <c r="O52" s="12">
        <v>5229</v>
      </c>
      <c r="P52" s="12"/>
      <c r="Q52" s="11"/>
      <c r="R52" s="12">
        <v>762902.61430106242</v>
      </c>
      <c r="S52" s="11"/>
      <c r="T52" s="12"/>
      <c r="U52" s="5">
        <f t="shared" si="2"/>
        <v>799322.9477139787</v>
      </c>
      <c r="V52" s="5">
        <f t="shared" si="1"/>
        <v>2370934</v>
      </c>
    </row>
    <row r="53" spans="1:22" x14ac:dyDescent="0.35">
      <c r="A53" s="9">
        <v>1986</v>
      </c>
      <c r="B53" s="10">
        <v>55210</v>
      </c>
      <c r="C53" s="10">
        <v>1129107</v>
      </c>
      <c r="D53" s="12"/>
      <c r="E53" s="12">
        <v>65.625859872611471</v>
      </c>
      <c r="F53" s="12"/>
      <c r="G53" s="13">
        <v>49863</v>
      </c>
      <c r="H53" s="12">
        <v>1100</v>
      </c>
      <c r="I53" s="12">
        <f t="shared" si="0"/>
        <v>51028.625859872613</v>
      </c>
      <c r="J53" s="12"/>
      <c r="K53" s="12"/>
      <c r="L53" s="12">
        <v>46767.374140127387</v>
      </c>
      <c r="M53" s="12"/>
      <c r="N53" s="12"/>
      <c r="O53" s="12">
        <v>6835</v>
      </c>
      <c r="P53" s="12"/>
      <c r="Q53" s="11"/>
      <c r="R53" s="12">
        <v>783900</v>
      </c>
      <c r="S53" s="11"/>
      <c r="T53" s="12"/>
      <c r="U53" s="5">
        <f t="shared" si="2"/>
        <v>837502.37414012733</v>
      </c>
      <c r="V53" s="5">
        <f t="shared" si="1"/>
        <v>2072848</v>
      </c>
    </row>
    <row r="54" spans="1:22" x14ac:dyDescent="0.35">
      <c r="A54" s="9">
        <v>1987</v>
      </c>
      <c r="B54" s="10">
        <v>313310</v>
      </c>
      <c r="C54" s="10">
        <v>1456727</v>
      </c>
      <c r="D54" s="12"/>
      <c r="E54" s="12">
        <v>0</v>
      </c>
      <c r="F54" s="12"/>
      <c r="G54" s="13">
        <v>46304</v>
      </c>
      <c r="H54" s="12">
        <v>0</v>
      </c>
      <c r="I54" s="12">
        <f t="shared" si="0"/>
        <v>46304</v>
      </c>
      <c r="J54" s="12"/>
      <c r="K54" s="12"/>
      <c r="L54" s="12">
        <v>35980</v>
      </c>
      <c r="M54" s="12"/>
      <c r="N54" s="12"/>
      <c r="O54" s="12">
        <v>8815</v>
      </c>
      <c r="P54" s="12"/>
      <c r="Q54" s="11"/>
      <c r="R54" s="12">
        <v>818628</v>
      </c>
      <c r="S54" s="11"/>
      <c r="T54" s="12"/>
      <c r="U54" s="5">
        <f t="shared" si="2"/>
        <v>863423</v>
      </c>
      <c r="V54" s="5">
        <f t="shared" si="1"/>
        <v>2679764</v>
      </c>
    </row>
    <row r="55" spans="1:22" x14ac:dyDescent="0.35">
      <c r="A55" s="9">
        <v>1988</v>
      </c>
      <c r="B55" s="10">
        <v>325462</v>
      </c>
      <c r="C55" s="10">
        <v>1812793</v>
      </c>
      <c r="D55" s="12"/>
      <c r="E55" s="12">
        <v>5676.4494570692941</v>
      </c>
      <c r="F55" s="12"/>
      <c r="G55" s="13">
        <v>118076</v>
      </c>
      <c r="H55" s="12">
        <v>120476.47330124257</v>
      </c>
      <c r="I55" s="12">
        <f t="shared" si="0"/>
        <v>244228.92275831185</v>
      </c>
      <c r="J55" s="12"/>
      <c r="K55" s="12"/>
      <c r="L55" s="12">
        <v>38532.550542930709</v>
      </c>
      <c r="M55" s="12"/>
      <c r="N55" s="12"/>
      <c r="O55" s="12">
        <v>6871</v>
      </c>
      <c r="P55" s="12"/>
      <c r="Q55" s="11"/>
      <c r="R55" s="12">
        <v>817811.52669875731</v>
      </c>
      <c r="S55" s="11"/>
      <c r="T55" s="12"/>
      <c r="U55" s="5">
        <f t="shared" si="2"/>
        <v>863215.07724168804</v>
      </c>
      <c r="V55" s="5">
        <f t="shared" si="1"/>
        <v>3245699</v>
      </c>
    </row>
    <row r="56" spans="1:22" x14ac:dyDescent="0.35">
      <c r="A56" s="9">
        <v>1989</v>
      </c>
      <c r="B56" s="10">
        <v>338600</v>
      </c>
      <c r="C56" s="10">
        <v>2051517</v>
      </c>
      <c r="D56" s="12"/>
      <c r="E56" s="12">
        <v>3385.6843414358395</v>
      </c>
      <c r="F56" s="12">
        <v>0</v>
      </c>
      <c r="G56" s="13">
        <v>140720</v>
      </c>
      <c r="H56" s="12">
        <v>137033.10559638211</v>
      </c>
      <c r="I56" s="12">
        <f t="shared" si="0"/>
        <v>281138.78993781796</v>
      </c>
      <c r="J56" s="12"/>
      <c r="K56" s="12"/>
      <c r="L56" s="12">
        <v>21100.315658564159</v>
      </c>
      <c r="M56" s="12"/>
      <c r="N56" s="12"/>
      <c r="O56" s="12">
        <v>701</v>
      </c>
      <c r="P56" s="12"/>
      <c r="Q56" s="11"/>
      <c r="R56" s="12">
        <v>854019.89440361771</v>
      </c>
      <c r="S56" s="11"/>
      <c r="T56" s="12"/>
      <c r="U56" s="5">
        <f t="shared" si="2"/>
        <v>875821.21006218193</v>
      </c>
      <c r="V56" s="5">
        <f t="shared" si="1"/>
        <v>3547077</v>
      </c>
    </row>
    <row r="57" spans="1:22" x14ac:dyDescent="0.35">
      <c r="A57" s="9">
        <v>1990</v>
      </c>
      <c r="B57" s="10">
        <v>323089</v>
      </c>
      <c r="C57" s="10">
        <v>2148786</v>
      </c>
      <c r="D57" s="12"/>
      <c r="E57" s="12">
        <v>6904.182069846679</v>
      </c>
      <c r="F57" s="12">
        <v>4144</v>
      </c>
      <c r="G57" s="13">
        <v>191139</v>
      </c>
      <c r="H57" s="12">
        <v>168636.0338586031</v>
      </c>
      <c r="I57" s="12">
        <f t="shared" si="0"/>
        <v>370823.21592844976</v>
      </c>
      <c r="J57" s="12"/>
      <c r="K57" s="12"/>
      <c r="L57" s="12">
        <v>34292.817930153324</v>
      </c>
      <c r="M57" s="12"/>
      <c r="N57" s="12"/>
      <c r="O57" s="12">
        <v>157</v>
      </c>
      <c r="P57" s="12"/>
      <c r="Q57" s="11"/>
      <c r="R57" s="12">
        <v>837608.96614139702</v>
      </c>
      <c r="S57" s="11"/>
      <c r="T57" s="12"/>
      <c r="U57" s="5">
        <f t="shared" si="2"/>
        <v>872058.78407155036</v>
      </c>
      <c r="V57" s="5">
        <f t="shared" si="1"/>
        <v>3714757</v>
      </c>
    </row>
    <row r="58" spans="1:22" x14ac:dyDescent="0.35">
      <c r="A58" s="9">
        <v>1991</v>
      </c>
      <c r="B58" s="10">
        <v>346245</v>
      </c>
      <c r="C58" s="10">
        <v>2674267</v>
      </c>
      <c r="D58" s="12"/>
      <c r="E58" s="12">
        <v>1703.4058803649882</v>
      </c>
      <c r="F58" s="12">
        <v>45313</v>
      </c>
      <c r="G58" s="13">
        <v>136337</v>
      </c>
      <c r="H58" s="12">
        <v>30093.503886448118</v>
      </c>
      <c r="I58" s="12">
        <f t="shared" si="0"/>
        <v>213446.9097668131</v>
      </c>
      <c r="J58" s="12"/>
      <c r="K58" s="12"/>
      <c r="L58" s="12">
        <v>29124.59411963501</v>
      </c>
      <c r="M58" s="12"/>
      <c r="N58" s="12"/>
      <c r="O58" s="12"/>
      <c r="P58" s="12"/>
      <c r="Q58" s="11"/>
      <c r="R58" s="12">
        <v>514534.49611355178</v>
      </c>
      <c r="S58" s="11"/>
      <c r="T58" s="12"/>
      <c r="U58" s="5">
        <f t="shared" si="2"/>
        <v>543659.09023318684</v>
      </c>
      <c r="V58" s="5">
        <f t="shared" si="1"/>
        <v>3777618</v>
      </c>
    </row>
    <row r="59" spans="1:22" x14ac:dyDescent="0.35">
      <c r="A59" s="9">
        <v>1992</v>
      </c>
      <c r="B59" s="10">
        <v>304243</v>
      </c>
      <c r="C59" s="10">
        <v>2907817</v>
      </c>
      <c r="D59" s="12"/>
      <c r="E59" s="12">
        <v>0</v>
      </c>
      <c r="F59" s="12">
        <v>15022</v>
      </c>
      <c r="G59" s="13">
        <v>96660</v>
      </c>
      <c r="H59" s="12">
        <v>0</v>
      </c>
      <c r="I59" s="12">
        <f t="shared" si="0"/>
        <v>111682</v>
      </c>
      <c r="J59" s="12"/>
      <c r="K59" s="12"/>
      <c r="L59" s="12">
        <v>3196</v>
      </c>
      <c r="M59" s="12"/>
      <c r="N59" s="12"/>
      <c r="O59" s="12"/>
      <c r="P59" s="12"/>
      <c r="Q59" s="11"/>
      <c r="R59" s="12">
        <v>32000</v>
      </c>
      <c r="S59" s="5">
        <v>2736</v>
      </c>
      <c r="T59" s="12"/>
      <c r="U59" s="5">
        <f t="shared" si="2"/>
        <v>37932</v>
      </c>
      <c r="V59" s="5">
        <f t="shared" si="1"/>
        <v>3361674</v>
      </c>
    </row>
    <row r="60" spans="1:22" x14ac:dyDescent="0.35">
      <c r="A60" s="9">
        <v>1993</v>
      </c>
      <c r="B60" s="10">
        <v>379467</v>
      </c>
      <c r="C60" s="10">
        <v>2856777</v>
      </c>
      <c r="D60" s="12"/>
      <c r="E60" s="12"/>
      <c r="F60" s="12">
        <v>2673</v>
      </c>
      <c r="G60" s="13">
        <v>130681</v>
      </c>
      <c r="H60" s="12"/>
      <c r="I60" s="12">
        <f t="shared" si="0"/>
        <v>133354</v>
      </c>
      <c r="J60" s="12"/>
      <c r="K60" s="12"/>
      <c r="L60" s="12"/>
      <c r="M60" s="12"/>
      <c r="N60" s="12"/>
      <c r="O60" s="12"/>
      <c r="P60" s="12"/>
      <c r="Q60" s="11"/>
      <c r="R60" s="12"/>
      <c r="S60" s="11"/>
      <c r="T60" s="12"/>
      <c r="U60" s="5">
        <f t="shared" si="2"/>
        <v>0</v>
      </c>
      <c r="V60" s="5">
        <f t="shared" si="1"/>
        <v>3369598</v>
      </c>
    </row>
    <row r="61" spans="1:22" x14ac:dyDescent="0.35">
      <c r="A61" s="9">
        <v>1994</v>
      </c>
      <c r="B61" s="10">
        <v>222254</v>
      </c>
      <c r="C61" s="10">
        <v>3819193</v>
      </c>
      <c r="D61" s="12"/>
      <c r="E61" s="12"/>
      <c r="F61" s="12">
        <v>36575</v>
      </c>
      <c r="G61" s="13">
        <v>196771</v>
      </c>
      <c r="H61" s="12"/>
      <c r="I61" s="12">
        <f t="shared" si="0"/>
        <v>233346</v>
      </c>
      <c r="J61" s="12"/>
      <c r="K61" s="12"/>
      <c r="L61" s="12"/>
      <c r="M61" s="12"/>
      <c r="N61" s="12"/>
      <c r="O61" s="12"/>
      <c r="P61" s="12"/>
      <c r="Q61" s="11"/>
      <c r="R61" s="12"/>
      <c r="S61" s="11"/>
      <c r="T61" s="12"/>
      <c r="U61" s="5">
        <f t="shared" si="2"/>
        <v>0</v>
      </c>
      <c r="V61" s="5">
        <f t="shared" si="1"/>
        <v>4274793</v>
      </c>
    </row>
    <row r="62" spans="1:22" x14ac:dyDescent="0.35">
      <c r="A62" s="9">
        <v>1995</v>
      </c>
      <c r="B62" s="10">
        <v>230177</v>
      </c>
      <c r="C62" s="10">
        <v>4174016</v>
      </c>
      <c r="D62" s="12"/>
      <c r="E62" s="12"/>
      <c r="F62" s="12">
        <v>174393</v>
      </c>
      <c r="G62" s="13">
        <v>376600</v>
      </c>
      <c r="H62" s="12"/>
      <c r="I62" s="12">
        <f t="shared" si="0"/>
        <v>550993</v>
      </c>
      <c r="J62" s="12"/>
      <c r="K62" s="12"/>
      <c r="L62" s="12"/>
      <c r="M62" s="12"/>
      <c r="N62" s="12"/>
      <c r="O62" s="12"/>
      <c r="P62" s="12"/>
      <c r="Q62" s="11"/>
      <c r="R62" s="12"/>
      <c r="S62" s="11"/>
      <c r="T62" s="11"/>
      <c r="U62" s="5">
        <f t="shared" si="2"/>
        <v>0</v>
      </c>
      <c r="V62" s="5">
        <f t="shared" si="1"/>
        <v>4955186</v>
      </c>
    </row>
    <row r="63" spans="1:22" x14ac:dyDescent="0.35">
      <c r="A63" s="9">
        <v>1996</v>
      </c>
      <c r="B63" s="10">
        <v>278439</v>
      </c>
      <c r="C63" s="10">
        <v>3604887</v>
      </c>
      <c r="D63" s="12"/>
      <c r="E63" s="12"/>
      <c r="F63" s="12">
        <v>56782</v>
      </c>
      <c r="G63" s="13">
        <v>438736</v>
      </c>
      <c r="H63" s="12"/>
      <c r="I63" s="12">
        <f t="shared" si="0"/>
        <v>495518</v>
      </c>
      <c r="J63" s="12"/>
      <c r="K63" s="12"/>
      <c r="L63" s="12"/>
      <c r="M63" s="12"/>
      <c r="N63" s="12"/>
      <c r="O63" s="12"/>
      <c r="P63" s="12"/>
      <c r="Q63" s="11"/>
      <c r="R63" s="12"/>
      <c r="S63" s="11"/>
      <c r="T63" s="11"/>
      <c r="U63" s="5">
        <f t="shared" si="2"/>
        <v>0</v>
      </c>
      <c r="V63" s="5">
        <f t="shared" si="1"/>
        <v>4378844</v>
      </c>
    </row>
    <row r="64" spans="1:22" x14ac:dyDescent="0.35">
      <c r="A64" s="9">
        <v>1997</v>
      </c>
      <c r="B64" s="10">
        <v>104198</v>
      </c>
      <c r="C64" s="10">
        <v>2812866</v>
      </c>
      <c r="D64" s="12"/>
      <c r="E64" s="12"/>
      <c r="F64" s="12">
        <v>30302</v>
      </c>
      <c r="G64" s="13">
        <v>649751</v>
      </c>
      <c r="H64" s="12"/>
      <c r="I64" s="12">
        <f t="shared" si="0"/>
        <v>680053</v>
      </c>
      <c r="J64" s="12"/>
      <c r="K64" s="12"/>
      <c r="L64" s="12"/>
      <c r="M64" s="12"/>
      <c r="N64" s="12"/>
      <c r="O64" s="12"/>
      <c r="P64" s="12"/>
      <c r="Q64" s="11"/>
      <c r="R64" s="12"/>
      <c r="S64" s="11"/>
      <c r="T64" s="11"/>
      <c r="U64" s="5">
        <f t="shared" si="2"/>
        <v>0</v>
      </c>
      <c r="V64" s="5">
        <f t="shared" si="1"/>
        <v>3597117</v>
      </c>
    </row>
    <row r="65" spans="1:22" x14ac:dyDescent="0.35">
      <c r="A65" s="9">
        <v>1998</v>
      </c>
      <c r="B65" s="10">
        <v>30273</v>
      </c>
      <c r="C65" s="10">
        <v>1582639</v>
      </c>
      <c r="D65" s="12"/>
      <c r="E65" s="12"/>
      <c r="F65" s="12">
        <v>25900</v>
      </c>
      <c r="G65" s="13">
        <v>386946</v>
      </c>
      <c r="H65" s="12"/>
      <c r="I65" s="12">
        <f t="shared" si="0"/>
        <v>412846</v>
      </c>
      <c r="J65" s="12"/>
      <c r="K65" s="12"/>
      <c r="L65" s="12"/>
      <c r="M65" s="12"/>
      <c r="N65" s="12"/>
      <c r="O65" s="12"/>
      <c r="P65" s="12"/>
      <c r="Q65" s="11"/>
      <c r="R65" s="12"/>
      <c r="S65" s="11"/>
      <c r="T65" s="11"/>
      <c r="U65" s="5">
        <f t="shared" si="2"/>
        <v>0</v>
      </c>
      <c r="V65" s="5">
        <f t="shared" si="1"/>
        <v>2025758</v>
      </c>
    </row>
    <row r="66" spans="1:22" x14ac:dyDescent="0.35">
      <c r="A66" s="9">
        <v>1999</v>
      </c>
      <c r="B66" s="10">
        <v>55654</v>
      </c>
      <c r="C66" s="10">
        <v>1164035</v>
      </c>
      <c r="D66" s="12"/>
      <c r="E66" s="12"/>
      <c r="F66" s="12">
        <v>19072</v>
      </c>
      <c r="G66" s="13">
        <v>184679</v>
      </c>
      <c r="H66" s="12"/>
      <c r="I66" s="12">
        <f t="shared" si="0"/>
        <v>203751</v>
      </c>
      <c r="J66" s="12"/>
      <c r="K66" s="12"/>
      <c r="L66" s="12"/>
      <c r="M66" s="12"/>
      <c r="N66" s="12"/>
      <c r="O66" s="12">
        <v>7</v>
      </c>
      <c r="P66" s="12"/>
      <c r="Q66" s="11"/>
      <c r="R66" s="12"/>
      <c r="S66" s="11"/>
      <c r="T66" s="11"/>
      <c r="U66" s="5">
        <f t="shared" si="2"/>
        <v>7</v>
      </c>
      <c r="V66" s="5">
        <f t="shared" si="1"/>
        <v>1423447</v>
      </c>
    </row>
    <row r="67" spans="1:22" x14ac:dyDescent="0.35">
      <c r="A67" s="9">
        <v>2000</v>
      </c>
      <c r="B67" s="10">
        <v>118734</v>
      </c>
      <c r="C67" s="10">
        <v>1115565</v>
      </c>
      <c r="D67" s="12"/>
      <c r="E67" s="12"/>
      <c r="F67" s="12">
        <v>7122</v>
      </c>
      <c r="G67" s="13">
        <v>296579</v>
      </c>
      <c r="H67" s="12"/>
      <c r="I67" s="12">
        <f t="shared" si="0"/>
        <v>303701</v>
      </c>
      <c r="J67" s="12"/>
      <c r="K67" s="12">
        <v>2318</v>
      </c>
      <c r="L67" s="12"/>
      <c r="M67" s="12"/>
      <c r="N67" s="12"/>
      <c r="O67" s="12"/>
      <c r="P67" s="12"/>
      <c r="Q67" s="11"/>
      <c r="R67" s="12"/>
      <c r="S67" s="11"/>
      <c r="T67" s="12"/>
      <c r="U67" s="5">
        <f t="shared" si="2"/>
        <v>2318</v>
      </c>
      <c r="V67" s="5">
        <f t="shared" si="1"/>
        <v>1540318</v>
      </c>
    </row>
    <row r="68" spans="1:22" x14ac:dyDescent="0.35">
      <c r="A68" s="9">
        <v>2001</v>
      </c>
      <c r="B68" s="10">
        <v>248097</v>
      </c>
      <c r="C68" s="10">
        <v>1401836</v>
      </c>
      <c r="D68" s="12"/>
      <c r="E68" s="12"/>
      <c r="F68" s="12">
        <v>133969</v>
      </c>
      <c r="G68" s="13">
        <v>723733</v>
      </c>
      <c r="H68" s="12"/>
      <c r="I68" s="12">
        <f t="shared" si="0"/>
        <v>857702</v>
      </c>
      <c r="J68" s="12"/>
      <c r="K68" s="12">
        <v>20090</v>
      </c>
      <c r="L68" s="12"/>
      <c r="M68" s="12"/>
      <c r="N68" s="12"/>
      <c r="O68" s="12"/>
      <c r="P68" s="12"/>
      <c r="Q68" s="11"/>
      <c r="R68" s="12"/>
      <c r="S68" s="11"/>
      <c r="T68" s="12"/>
      <c r="U68" s="5">
        <f t="shared" si="2"/>
        <v>20090</v>
      </c>
      <c r="V68" s="5">
        <f t="shared" si="1"/>
        <v>2527725</v>
      </c>
    </row>
    <row r="69" spans="1:22" x14ac:dyDescent="0.35">
      <c r="A69" s="9">
        <v>2002</v>
      </c>
      <c r="B69" s="10">
        <v>108727</v>
      </c>
      <c r="C69" s="10">
        <v>1410266</v>
      </c>
      <c r="D69" s="12"/>
      <c r="E69" s="12"/>
      <c r="F69" s="12">
        <v>604</v>
      </c>
      <c r="G69" s="13">
        <v>154219</v>
      </c>
      <c r="H69" s="12"/>
      <c r="I69" s="12">
        <f t="shared" si="0"/>
        <v>154823</v>
      </c>
      <c r="J69" s="12"/>
      <c r="K69" s="12">
        <v>76261</v>
      </c>
      <c r="L69" s="12"/>
      <c r="M69" s="12"/>
      <c r="N69" s="12"/>
      <c r="O69" s="12"/>
      <c r="P69" s="12"/>
      <c r="Q69" s="11"/>
      <c r="R69" s="12"/>
      <c r="S69" s="11"/>
      <c r="T69" s="12"/>
      <c r="U69" s="5">
        <f t="shared" si="2"/>
        <v>76261</v>
      </c>
      <c r="V69" s="5">
        <f t="shared" si="1"/>
        <v>1750077</v>
      </c>
    </row>
    <row r="70" spans="1:22" x14ac:dyDescent="0.35">
      <c r="A70" s="9">
        <v>2003</v>
      </c>
      <c r="B70" s="10">
        <v>143277</v>
      </c>
      <c r="C70" s="10">
        <v>1278019</v>
      </c>
      <c r="D70" s="12"/>
      <c r="E70" s="12"/>
      <c r="F70" s="12">
        <v>0</v>
      </c>
      <c r="G70" s="13">
        <v>217734</v>
      </c>
      <c r="H70" s="12"/>
      <c r="I70" s="12">
        <f t="shared" si="0"/>
        <v>217734</v>
      </c>
      <c r="J70" s="12"/>
      <c r="K70" s="12">
        <v>94690</v>
      </c>
      <c r="L70" s="12"/>
      <c r="M70" s="12"/>
      <c r="N70" s="12"/>
      <c r="O70" s="12"/>
      <c r="P70" s="12">
        <v>2010</v>
      </c>
      <c r="Q70" s="11"/>
      <c r="R70" s="12">
        <v>7540</v>
      </c>
      <c r="S70" s="11"/>
      <c r="T70" s="12">
        <v>53959</v>
      </c>
      <c r="U70" s="5">
        <f t="shared" si="2"/>
        <v>158199</v>
      </c>
      <c r="V70" s="5">
        <f t="shared" si="1"/>
        <v>1797229</v>
      </c>
    </row>
    <row r="71" spans="1:22" x14ac:dyDescent="0.35">
      <c r="A71" s="9">
        <v>2004</v>
      </c>
      <c r="B71" s="10">
        <v>158656</v>
      </c>
      <c r="C71" s="10">
        <v>1292943</v>
      </c>
      <c r="D71" s="12"/>
      <c r="E71" s="12"/>
      <c r="F71" s="12">
        <v>0</v>
      </c>
      <c r="G71" s="13">
        <v>187369</v>
      </c>
      <c r="H71" s="12"/>
      <c r="I71" s="12">
        <f t="shared" si="0"/>
        <v>187369</v>
      </c>
      <c r="J71" s="12"/>
      <c r="K71" s="12">
        <v>131020</v>
      </c>
      <c r="L71" s="12"/>
      <c r="M71" s="12"/>
      <c r="N71" s="12"/>
      <c r="O71" s="12"/>
      <c r="P71" s="12">
        <v>7438</v>
      </c>
      <c r="Q71" s="11"/>
      <c r="R71" s="12">
        <v>62300</v>
      </c>
      <c r="S71" s="11"/>
      <c r="T71" s="12">
        <v>94685</v>
      </c>
      <c r="U71" s="5">
        <f t="shared" si="2"/>
        <v>295443</v>
      </c>
      <c r="V71" s="5">
        <f t="shared" si="1"/>
        <v>1934411</v>
      </c>
    </row>
    <row r="72" spans="1:22" x14ac:dyDescent="0.35">
      <c r="A72" s="9">
        <v>2005</v>
      </c>
      <c r="B72" s="10">
        <v>165626</v>
      </c>
      <c r="C72" s="10">
        <v>1264808</v>
      </c>
      <c r="D72" s="12"/>
      <c r="E72" s="12"/>
      <c r="F72" s="12">
        <v>0</v>
      </c>
      <c r="G72" s="13">
        <v>80663</v>
      </c>
      <c r="H72" s="12"/>
      <c r="I72" s="12">
        <f t="shared" si="0"/>
        <v>80663</v>
      </c>
      <c r="J72" s="12">
        <v>866.96</v>
      </c>
      <c r="K72" s="12">
        <v>143000</v>
      </c>
      <c r="L72" s="12"/>
      <c r="M72" s="12">
        <v>6187</v>
      </c>
      <c r="N72" s="12"/>
      <c r="O72" s="12"/>
      <c r="P72" s="12">
        <v>9126</v>
      </c>
      <c r="Q72" s="11"/>
      <c r="R72" s="12">
        <v>7040</v>
      </c>
      <c r="S72" s="11"/>
      <c r="T72" s="12">
        <v>77356</v>
      </c>
      <c r="U72" s="5">
        <f t="shared" si="2"/>
        <v>243575.96</v>
      </c>
      <c r="V72" s="5">
        <f t="shared" si="1"/>
        <v>1754672.96</v>
      </c>
    </row>
    <row r="73" spans="1:22" x14ac:dyDescent="0.35">
      <c r="A73" s="9">
        <v>2006</v>
      </c>
      <c r="B73" s="10">
        <v>155256</v>
      </c>
      <c r="C73" s="10">
        <v>1224685</v>
      </c>
      <c r="D73" s="12"/>
      <c r="E73" s="12"/>
      <c r="F73" s="12">
        <v>0</v>
      </c>
      <c r="G73" s="13">
        <v>277568</v>
      </c>
      <c r="H73" s="12"/>
      <c r="I73" s="12">
        <f t="shared" si="0"/>
        <v>277568</v>
      </c>
      <c r="J73" s="12">
        <v>481.22</v>
      </c>
      <c r="K73" s="12">
        <v>160000</v>
      </c>
      <c r="L73" s="12"/>
      <c r="M73" s="12">
        <v>62137</v>
      </c>
      <c r="N73" s="12"/>
      <c r="O73" s="12"/>
      <c r="P73" s="12">
        <v>10474</v>
      </c>
      <c r="Q73" s="11"/>
      <c r="R73" s="12">
        <v>0</v>
      </c>
      <c r="S73" s="11"/>
      <c r="T73" s="12">
        <v>129535</v>
      </c>
      <c r="U73" s="5">
        <f t="shared" si="2"/>
        <v>362627.22</v>
      </c>
      <c r="V73" s="5">
        <f t="shared" si="1"/>
        <v>2020136.22</v>
      </c>
    </row>
    <row r="74" spans="1:22" x14ac:dyDescent="0.35">
      <c r="A74" s="9">
        <v>2007</v>
      </c>
      <c r="B74" s="10">
        <v>172701</v>
      </c>
      <c r="C74" s="10">
        <v>1130083</v>
      </c>
      <c r="D74" s="5">
        <v>7</v>
      </c>
      <c r="E74" s="12"/>
      <c r="F74" s="12">
        <v>927</v>
      </c>
      <c r="G74" s="13">
        <v>254426</v>
      </c>
      <c r="H74" s="12"/>
      <c r="I74" s="12">
        <f t="shared" si="0"/>
        <v>255360</v>
      </c>
      <c r="J74" s="12">
        <v>12584.79</v>
      </c>
      <c r="K74" s="12">
        <v>140582</v>
      </c>
      <c r="L74" s="12"/>
      <c r="M74" s="12">
        <v>123523</v>
      </c>
      <c r="N74" s="15">
        <v>38700</v>
      </c>
      <c r="O74" s="12"/>
      <c r="P74" s="12">
        <v>10940</v>
      </c>
      <c r="Q74" s="11"/>
      <c r="R74" s="12">
        <v>0</v>
      </c>
      <c r="S74" s="11"/>
      <c r="T74" s="12">
        <v>112500.8</v>
      </c>
      <c r="U74" s="5">
        <f t="shared" si="2"/>
        <v>438830.59</v>
      </c>
      <c r="V74" s="5">
        <f t="shared" si="1"/>
        <v>1996974.59</v>
      </c>
    </row>
    <row r="75" spans="1:22" x14ac:dyDescent="0.35">
      <c r="A75" s="9">
        <v>2008</v>
      </c>
      <c r="B75" s="10">
        <v>167258</v>
      </c>
      <c r="C75" s="10">
        <v>728850</v>
      </c>
      <c r="D75" s="5">
        <v>0</v>
      </c>
      <c r="E75" s="12"/>
      <c r="F75" s="12">
        <v>0</v>
      </c>
      <c r="G75" s="13">
        <v>169537</v>
      </c>
      <c r="H75" s="12"/>
      <c r="I75" s="12">
        <f t="shared" si="0"/>
        <v>169537</v>
      </c>
      <c r="J75" s="12">
        <v>15245.41</v>
      </c>
      <c r="K75" s="12">
        <v>143182</v>
      </c>
      <c r="L75" s="12"/>
      <c r="M75" s="12">
        <v>108174</v>
      </c>
      <c r="N75" s="12">
        <v>22919</v>
      </c>
      <c r="O75" s="12"/>
      <c r="P75" s="12">
        <v>12600</v>
      </c>
      <c r="Q75" s="11"/>
      <c r="R75" s="12">
        <v>4800</v>
      </c>
      <c r="S75" s="12"/>
      <c r="T75" s="12">
        <v>100066</v>
      </c>
      <c r="U75" s="5">
        <f t="shared" si="2"/>
        <v>406986.41000000003</v>
      </c>
      <c r="V75" s="5">
        <f t="shared" si="1"/>
        <v>1472631.4100000001</v>
      </c>
    </row>
    <row r="76" spans="1:22" x14ac:dyDescent="0.35">
      <c r="A76" s="9">
        <v>2009</v>
      </c>
      <c r="B76" s="10">
        <v>134022</v>
      </c>
      <c r="C76" s="10">
        <v>700905</v>
      </c>
      <c r="D76" s="5">
        <v>0</v>
      </c>
      <c r="E76" s="12"/>
      <c r="F76" s="5">
        <v>1934</v>
      </c>
      <c r="G76" s="13">
        <v>74694</v>
      </c>
      <c r="H76" s="12"/>
      <c r="I76" s="12">
        <f t="shared" si="0"/>
        <v>76628</v>
      </c>
      <c r="J76" s="12">
        <v>5680.89</v>
      </c>
      <c r="K76" s="12">
        <v>117963</v>
      </c>
      <c r="L76" s="12"/>
      <c r="M76" s="12">
        <v>111921</v>
      </c>
      <c r="N76" s="12">
        <v>20212.7</v>
      </c>
      <c r="O76" s="12">
        <v>0</v>
      </c>
      <c r="P76" s="12">
        <v>13759</v>
      </c>
      <c r="Q76" s="12">
        <v>13325.977999999999</v>
      </c>
      <c r="R76" s="12">
        <v>9113.2000000000007</v>
      </c>
      <c r="S76" s="12"/>
      <c r="T76" s="12">
        <v>79942</v>
      </c>
      <c r="U76" s="5">
        <f t="shared" si="2"/>
        <v>371917.76800000004</v>
      </c>
      <c r="V76" s="5">
        <f t="shared" si="1"/>
        <v>1283472.7680000002</v>
      </c>
    </row>
    <row r="77" spans="1:22" x14ac:dyDescent="0.35">
      <c r="A77" s="9">
        <v>2010</v>
      </c>
      <c r="B77" s="10">
        <v>169012</v>
      </c>
      <c r="C77" s="10">
        <v>295796</v>
      </c>
      <c r="D77" s="5">
        <v>0</v>
      </c>
      <c r="E77" s="12"/>
      <c r="F77" s="12">
        <v>4613</v>
      </c>
      <c r="G77" s="13">
        <v>17559</v>
      </c>
      <c r="H77" s="12"/>
      <c r="I77" s="12">
        <f t="shared" si="0"/>
        <v>22172</v>
      </c>
      <c r="J77" s="12">
        <v>2240.3000000000002</v>
      </c>
      <c r="K77" s="12">
        <v>63606</v>
      </c>
      <c r="L77" s="12"/>
      <c r="M77" s="12">
        <v>67496.740000000005</v>
      </c>
      <c r="N77" s="12">
        <v>11643</v>
      </c>
      <c r="O77" s="12">
        <v>0</v>
      </c>
      <c r="P77" s="12">
        <v>8183</v>
      </c>
      <c r="Q77" s="12">
        <v>40516</v>
      </c>
      <c r="R77" s="16"/>
      <c r="S77" s="12"/>
      <c r="T77" s="12">
        <v>45908</v>
      </c>
      <c r="U77" s="5">
        <f t="shared" si="2"/>
        <v>239593.04</v>
      </c>
      <c r="V77" s="5">
        <f t="shared" si="1"/>
        <v>726573.04</v>
      </c>
    </row>
    <row r="78" spans="1:22" x14ac:dyDescent="0.35">
      <c r="A78" s="9">
        <v>2011</v>
      </c>
      <c r="B78" s="10">
        <v>30825</v>
      </c>
      <c r="C78" s="10">
        <v>216470</v>
      </c>
      <c r="D78" s="5">
        <v>0</v>
      </c>
      <c r="E78" s="12"/>
      <c r="F78" s="12">
        <v>69373</v>
      </c>
      <c r="G78" s="12">
        <v>257241</v>
      </c>
      <c r="H78" s="12"/>
      <c r="I78" s="12">
        <f t="shared" si="0"/>
        <v>326614</v>
      </c>
      <c r="J78" s="12">
        <v>0</v>
      </c>
      <c r="K78" s="12">
        <v>32862</v>
      </c>
      <c r="L78" s="12">
        <v>8.43</v>
      </c>
      <c r="M78" s="12">
        <v>2247.884</v>
      </c>
      <c r="N78" s="12">
        <v>0</v>
      </c>
      <c r="O78" s="12">
        <v>0</v>
      </c>
      <c r="P78" s="12">
        <v>9253</v>
      </c>
      <c r="Q78" s="12">
        <v>674</v>
      </c>
      <c r="R78" s="12">
        <v>8228.83</v>
      </c>
      <c r="S78" s="12"/>
      <c r="T78" s="12">
        <v>7617</v>
      </c>
      <c r="U78" s="5">
        <f t="shared" si="2"/>
        <v>60891.144</v>
      </c>
      <c r="V78" s="5">
        <f t="shared" si="1"/>
        <v>634800.14399999997</v>
      </c>
    </row>
    <row r="79" spans="1:22" x14ac:dyDescent="0.35">
      <c r="A79" s="9">
        <v>2012</v>
      </c>
      <c r="B79" s="10">
        <v>13256</v>
      </c>
      <c r="C79" s="10">
        <v>214204</v>
      </c>
      <c r="D79" s="5">
        <v>0</v>
      </c>
      <c r="E79" s="12"/>
      <c r="F79" s="12">
        <v>77</v>
      </c>
      <c r="G79" s="13">
        <v>187292</v>
      </c>
      <c r="H79" s="12"/>
      <c r="I79" s="12">
        <f t="shared" si="0"/>
        <v>187369</v>
      </c>
      <c r="J79" s="12"/>
      <c r="K79" s="12">
        <v>13011.86</v>
      </c>
      <c r="L79" s="12">
        <v>0</v>
      </c>
      <c r="M79" s="12">
        <v>0</v>
      </c>
      <c r="N79" s="12">
        <v>0</v>
      </c>
      <c r="O79" s="12">
        <v>0</v>
      </c>
      <c r="P79" s="12">
        <v>5491.62</v>
      </c>
      <c r="Q79" s="12">
        <v>5346</v>
      </c>
      <c r="R79" s="12">
        <v>0</v>
      </c>
      <c r="S79" s="12"/>
      <c r="T79" s="5">
        <v>16068</v>
      </c>
      <c r="U79" s="5">
        <f t="shared" si="2"/>
        <v>39917.479999999996</v>
      </c>
      <c r="V79" s="5">
        <f t="shared" si="1"/>
        <v>454746.48</v>
      </c>
    </row>
    <row r="80" spans="1:22" x14ac:dyDescent="0.35">
      <c r="A80" s="9">
        <v>2013</v>
      </c>
      <c r="B80" s="10">
        <v>16361</v>
      </c>
      <c r="C80" s="10">
        <v>214999</v>
      </c>
      <c r="D80" s="5">
        <v>0</v>
      </c>
      <c r="E80" s="17"/>
      <c r="F80" s="12">
        <v>3563</v>
      </c>
      <c r="G80" s="12">
        <v>77022</v>
      </c>
      <c r="H80" s="12"/>
      <c r="I80" s="12">
        <f t="shared" si="0"/>
        <v>80585</v>
      </c>
      <c r="J80" s="12"/>
      <c r="K80" s="12">
        <v>8328.8799999999992</v>
      </c>
      <c r="L80" s="12"/>
      <c r="M80" s="12">
        <v>10101</v>
      </c>
      <c r="N80" s="12">
        <v>0</v>
      </c>
      <c r="O80" s="12"/>
      <c r="P80" s="12">
        <v>5266.7</v>
      </c>
      <c r="Q80" s="12">
        <v>2669.6210000000001</v>
      </c>
      <c r="R80" s="12"/>
      <c r="S80" s="12"/>
      <c r="T80" s="18">
        <v>14809</v>
      </c>
      <c r="U80" s="5">
        <f t="shared" si="2"/>
        <v>41175.201000000001</v>
      </c>
      <c r="V80" s="5">
        <f t="shared" si="1"/>
        <v>353120.201</v>
      </c>
    </row>
    <row r="81" spans="1:22" x14ac:dyDescent="0.35">
      <c r="A81" s="9">
        <v>2014</v>
      </c>
      <c r="B81" s="106">
        <v>18219</v>
      </c>
      <c r="C81" s="106">
        <v>254295</v>
      </c>
      <c r="D81" s="5">
        <v>0</v>
      </c>
      <c r="E81" s="17"/>
      <c r="F81" s="26">
        <v>8.5</v>
      </c>
      <c r="G81" s="12">
        <v>74528</v>
      </c>
      <c r="H81" s="12"/>
      <c r="I81" s="12">
        <f t="shared" si="0"/>
        <v>74536.5</v>
      </c>
      <c r="J81" s="12"/>
      <c r="K81" s="12">
        <v>21154.78</v>
      </c>
      <c r="L81" s="12"/>
      <c r="M81" s="12">
        <v>20538.73</v>
      </c>
      <c r="N81" s="12">
        <v>0</v>
      </c>
      <c r="O81" s="12"/>
      <c r="P81" s="12">
        <v>4078</v>
      </c>
      <c r="Q81" s="12">
        <v>2556.9029999999998</v>
      </c>
      <c r="R81" s="12"/>
      <c r="S81" s="12"/>
      <c r="T81" s="18">
        <v>15324</v>
      </c>
      <c r="U81" s="18">
        <f t="shared" si="2"/>
        <v>63652.412999999993</v>
      </c>
      <c r="V81" s="18">
        <f>SUM(U81, I81, C81, B81)</f>
        <v>410702.913</v>
      </c>
    </row>
    <row r="82" spans="1:22" x14ac:dyDescent="0.35">
      <c r="A82" s="9">
        <v>2015</v>
      </c>
      <c r="B82" s="106">
        <v>34886</v>
      </c>
      <c r="C82" s="106">
        <v>250327</v>
      </c>
      <c r="D82" s="17"/>
      <c r="E82" s="17"/>
      <c r="F82" s="42">
        <v>289</v>
      </c>
      <c r="G82" s="42">
        <v>22158</v>
      </c>
      <c r="H82" s="42"/>
      <c r="I82" s="42">
        <f t="shared" si="0"/>
        <v>22447</v>
      </c>
      <c r="J82" s="42"/>
      <c r="K82" s="42">
        <v>29179.94</v>
      </c>
      <c r="L82" s="42"/>
      <c r="M82" s="42">
        <v>27955.106</v>
      </c>
      <c r="N82" s="42">
        <v>0</v>
      </c>
      <c r="O82" s="42"/>
      <c r="P82" s="42">
        <v>5748.78</v>
      </c>
      <c r="Q82" s="42">
        <v>0</v>
      </c>
      <c r="R82" s="42">
        <v>2561</v>
      </c>
      <c r="S82" s="42"/>
      <c r="T82" s="88">
        <v>21227</v>
      </c>
      <c r="U82" s="88">
        <f t="shared" si="2"/>
        <v>86671.826000000001</v>
      </c>
      <c r="V82" s="88">
        <f t="shared" ref="V82:V86" si="3">SUM(U82, I82, C82, B82)</f>
        <v>394331.826</v>
      </c>
    </row>
    <row r="83" spans="1:22" x14ac:dyDescent="0.35">
      <c r="A83" s="9">
        <v>2016</v>
      </c>
      <c r="B83" s="106">
        <v>24657</v>
      </c>
      <c r="C83" s="106">
        <v>295160</v>
      </c>
      <c r="D83" s="17"/>
      <c r="E83" s="17"/>
      <c r="F83" s="42">
        <v>0</v>
      </c>
      <c r="G83" s="42">
        <v>15087</v>
      </c>
      <c r="H83" s="42"/>
      <c r="I83" s="42">
        <f t="shared" si="0"/>
        <v>15087</v>
      </c>
      <c r="J83" s="42"/>
      <c r="K83" s="42">
        <v>20207.560000000001</v>
      </c>
      <c r="L83" s="42"/>
      <c r="M83" s="42">
        <v>11962.19</v>
      </c>
      <c r="N83" s="42">
        <v>0</v>
      </c>
      <c r="O83" s="42"/>
      <c r="P83" s="42">
        <v>6430</v>
      </c>
      <c r="Q83" s="42">
        <v>0</v>
      </c>
      <c r="R83" s="42">
        <v>0</v>
      </c>
      <c r="S83" s="42"/>
      <c r="T83" s="88">
        <v>15563</v>
      </c>
      <c r="U83" s="88">
        <f t="shared" si="2"/>
        <v>54162.75</v>
      </c>
      <c r="V83" s="88">
        <f t="shared" si="3"/>
        <v>389066.75</v>
      </c>
    </row>
    <row r="84" spans="1:22" s="39" customFormat="1" x14ac:dyDescent="0.35">
      <c r="A84" s="9">
        <v>2017</v>
      </c>
      <c r="B84" s="106">
        <v>35002</v>
      </c>
      <c r="C84" s="106">
        <v>311863</v>
      </c>
      <c r="D84" s="17"/>
      <c r="E84" s="17"/>
      <c r="F84" s="86">
        <v>54.2</v>
      </c>
      <c r="G84" s="88">
        <v>8812.7479999999996</v>
      </c>
      <c r="H84" s="42"/>
      <c r="I84" s="42">
        <f t="shared" si="0"/>
        <v>8866.9480000000003</v>
      </c>
      <c r="J84" s="42"/>
      <c r="K84" s="88">
        <v>16802.13</v>
      </c>
      <c r="L84" s="42"/>
      <c r="M84" s="89">
        <v>27887.25</v>
      </c>
      <c r="N84" s="42">
        <v>0</v>
      </c>
      <c r="O84" s="42"/>
      <c r="P84" s="88">
        <v>1235</v>
      </c>
      <c r="Q84" s="42">
        <v>0</v>
      </c>
      <c r="R84" s="88">
        <v>3188.4</v>
      </c>
      <c r="S84" s="42"/>
      <c r="T84" s="42">
        <v>0</v>
      </c>
      <c r="U84" s="89">
        <f t="shared" si="2"/>
        <v>49112.780000000006</v>
      </c>
      <c r="V84" s="89">
        <f t="shared" si="3"/>
        <v>404844.728</v>
      </c>
    </row>
    <row r="85" spans="1:22" s="39" customFormat="1" x14ac:dyDescent="0.35">
      <c r="A85" s="9">
        <v>2018</v>
      </c>
      <c r="B85" s="87">
        <v>11550.660003013543</v>
      </c>
      <c r="C85" s="87">
        <v>415148.74270342704</v>
      </c>
      <c r="D85" s="85"/>
      <c r="E85" s="85"/>
      <c r="F85" s="84">
        <v>23</v>
      </c>
      <c r="G85" s="40">
        <v>57139.716999999997</v>
      </c>
      <c r="H85" s="86"/>
      <c r="I85" s="87">
        <f t="shared" si="0"/>
        <v>57162.716999999997</v>
      </c>
      <c r="J85" s="86"/>
      <c r="K85" s="101">
        <v>24366.420000000002</v>
      </c>
      <c r="L85" s="87"/>
      <c r="M85" s="105">
        <v>9691.3169999999991</v>
      </c>
      <c r="N85" s="86">
        <v>0</v>
      </c>
      <c r="O85" s="87"/>
      <c r="P85" s="101">
        <v>3717.19</v>
      </c>
      <c r="Q85" s="86">
        <v>0</v>
      </c>
      <c r="R85" s="40">
        <v>4685.46</v>
      </c>
      <c r="S85" s="87"/>
      <c r="T85" s="86">
        <v>0</v>
      </c>
      <c r="U85" s="40">
        <f t="shared" si="2"/>
        <v>42460.387000000002</v>
      </c>
      <c r="V85" s="40">
        <f t="shared" si="3"/>
        <v>526322.50670644059</v>
      </c>
    </row>
    <row r="86" spans="1:22" s="99" customFormat="1" x14ac:dyDescent="0.35">
      <c r="A86" s="97">
        <v>2019</v>
      </c>
      <c r="B86" s="98">
        <f>'2019 Catch projections'!F5</f>
        <v>12000</v>
      </c>
      <c r="C86" s="98">
        <f>'2019 Catch projections'!F6</f>
        <v>437000</v>
      </c>
      <c r="D86" s="98"/>
      <c r="E86" s="98"/>
      <c r="F86" s="98">
        <v>0</v>
      </c>
      <c r="G86" s="98">
        <f>'2019 Catch projections'!F8</f>
        <v>140000</v>
      </c>
      <c r="H86" s="98"/>
      <c r="I86" s="98">
        <f t="shared" si="0"/>
        <v>140000</v>
      </c>
      <c r="J86" s="98"/>
      <c r="K86" s="98">
        <f>'2019 Catch projections'!F11</f>
        <v>22698.78</v>
      </c>
      <c r="L86" s="98"/>
      <c r="M86" s="98">
        <f>'2019 Catch projections'!F13</f>
        <v>11963</v>
      </c>
      <c r="N86" s="98">
        <v>0</v>
      </c>
      <c r="O86" s="98"/>
      <c r="P86" s="98">
        <f>'2019 Catch projections'!F15</f>
        <v>6965</v>
      </c>
      <c r="Q86" s="98">
        <v>0</v>
      </c>
      <c r="R86" s="98">
        <f>'2019 Catch projections'!F17</f>
        <v>7184</v>
      </c>
      <c r="S86" s="98"/>
      <c r="T86" s="98">
        <v>0</v>
      </c>
      <c r="U86" s="98">
        <f t="shared" si="2"/>
        <v>48810.78</v>
      </c>
      <c r="V86" s="98">
        <f t="shared" si="3"/>
        <v>637810.78</v>
      </c>
    </row>
    <row r="87" spans="1:22" x14ac:dyDescent="0.35">
      <c r="A87" s="17"/>
      <c r="B87" s="17"/>
      <c r="C87" s="17"/>
      <c r="D87" s="17"/>
      <c r="E87" s="104"/>
      <c r="F87" s="12"/>
      <c r="G87" s="12"/>
      <c r="H87" s="12"/>
      <c r="I87" s="17"/>
      <c r="J87" s="104"/>
      <c r="K87" s="17"/>
      <c r="L87" s="12"/>
      <c r="M87" s="17"/>
      <c r="N87" s="17"/>
      <c r="O87" s="12"/>
      <c r="P87" s="12"/>
      <c r="Q87" s="17"/>
      <c r="R87" s="12"/>
      <c r="S87" s="12"/>
      <c r="T87" s="5"/>
      <c r="U87" s="18"/>
      <c r="V87" s="18"/>
    </row>
    <row r="88" spans="1:22" x14ac:dyDescent="0.35">
      <c r="A88" s="19" t="s">
        <v>165</v>
      </c>
      <c r="B88" s="17"/>
      <c r="C88" s="17"/>
      <c r="D88" s="12"/>
      <c r="E88" s="12"/>
      <c r="F88" s="42"/>
      <c r="G88" s="13"/>
      <c r="H88" s="17"/>
      <c r="I88" s="17"/>
      <c r="J88" s="42"/>
      <c r="K88" s="42"/>
      <c r="L88" s="13"/>
      <c r="M88" s="17"/>
      <c r="N88" s="17"/>
      <c r="O88" s="12"/>
      <c r="P88" s="12"/>
      <c r="Q88" s="17"/>
      <c r="R88" s="12"/>
      <c r="S88" s="12"/>
      <c r="T88" s="5"/>
      <c r="U88" s="5"/>
    </row>
    <row r="89" spans="1:22" x14ac:dyDescent="0.35">
      <c r="A89" s="17" t="s">
        <v>48</v>
      </c>
      <c r="B89" s="17"/>
      <c r="C89" s="17"/>
      <c r="D89" s="12"/>
      <c r="E89" s="42"/>
      <c r="F89" s="42"/>
      <c r="G89" s="13"/>
      <c r="H89" s="17"/>
      <c r="I89" s="17"/>
      <c r="J89" s="42"/>
      <c r="K89" s="42"/>
      <c r="L89" s="42"/>
      <c r="M89" s="17"/>
      <c r="N89" s="17"/>
      <c r="O89" s="17"/>
      <c r="P89" s="17"/>
      <c r="Q89" s="17"/>
      <c r="R89" s="17"/>
      <c r="S89" s="12"/>
      <c r="T89" s="5"/>
      <c r="U89" s="5"/>
      <c r="V89" t="s">
        <v>49</v>
      </c>
    </row>
    <row r="90" spans="1:22" x14ac:dyDescent="0.35">
      <c r="A90" s="17" t="s">
        <v>50</v>
      </c>
      <c r="B90" s="17"/>
      <c r="C90" s="17"/>
      <c r="D90" s="17"/>
      <c r="E90" s="42"/>
      <c r="F90" s="42"/>
      <c r="G90" s="13"/>
      <c r="H90" s="17"/>
      <c r="I90" s="17"/>
      <c r="J90" s="42"/>
      <c r="K90" s="42"/>
      <c r="L90" s="42"/>
      <c r="M90" s="17"/>
      <c r="N90" s="17"/>
      <c r="O90" s="17"/>
      <c r="P90" s="17"/>
      <c r="Q90" s="17"/>
      <c r="R90" s="12"/>
      <c r="S90" s="17"/>
      <c r="T90" s="5"/>
      <c r="U90" s="5"/>
    </row>
    <row r="91" spans="1:22" x14ac:dyDescent="0.35">
      <c r="A91" s="17" t="s">
        <v>51</v>
      </c>
      <c r="B91" s="17"/>
      <c r="C91" s="17"/>
      <c r="D91" s="17"/>
      <c r="E91" s="17"/>
      <c r="F91" s="17"/>
      <c r="G91" s="17"/>
      <c r="H91" s="17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7"/>
      <c r="T91" s="5"/>
      <c r="U91" s="5"/>
    </row>
    <row r="92" spans="1:22" x14ac:dyDescent="0.35">
      <c r="A92" s="20" t="s">
        <v>159</v>
      </c>
      <c r="B92" s="20"/>
      <c r="C92" s="20"/>
      <c r="D92" s="20"/>
      <c r="E92" s="17"/>
      <c r="F92" s="17"/>
      <c r="G92" s="17"/>
      <c r="H92" s="17"/>
      <c r="I92" s="12"/>
      <c r="J92" s="12"/>
      <c r="K92" s="12"/>
      <c r="L92" s="12"/>
      <c r="M92" s="12"/>
      <c r="N92" s="12"/>
      <c r="O92" s="12"/>
      <c r="P92" s="12"/>
      <c r="Q92" s="12" t="s">
        <v>49</v>
      </c>
      <c r="R92" s="12"/>
      <c r="S92" s="17"/>
      <c r="T92" s="5"/>
      <c r="U92" s="5"/>
    </row>
    <row r="93" spans="1:22" x14ac:dyDescent="0.35">
      <c r="A93" s="100" t="s">
        <v>166</v>
      </c>
      <c r="B93" s="21"/>
      <c r="C93" s="42"/>
      <c r="D93" s="4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7"/>
      <c r="T93" s="17"/>
      <c r="U93" s="17"/>
    </row>
    <row r="94" spans="1:22" x14ac:dyDescent="0.35">
      <c r="A94" s="22" t="s">
        <v>53</v>
      </c>
      <c r="B94" s="22"/>
      <c r="C94" s="22"/>
      <c r="D94" s="22"/>
      <c r="E94" s="22"/>
      <c r="F94" s="22"/>
      <c r="G94" s="41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7"/>
      <c r="T94" s="17"/>
      <c r="U94" s="17"/>
    </row>
    <row r="95" spans="1:22" x14ac:dyDescent="0.35">
      <c r="A95" s="6" t="s">
        <v>52</v>
      </c>
      <c r="B95" s="6"/>
      <c r="C95" s="6"/>
      <c r="D95" s="6"/>
      <c r="E95" s="6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7"/>
      <c r="T95" s="5"/>
      <c r="U95" s="5"/>
    </row>
    <row r="96" spans="1:22" x14ac:dyDescent="0.35">
      <c r="A96" s="23" t="s">
        <v>54</v>
      </c>
      <c r="B96" s="23"/>
      <c r="C96" s="23"/>
      <c r="D96" s="23"/>
      <c r="E96" s="23"/>
      <c r="F96" s="23"/>
      <c r="G96" s="23"/>
      <c r="H96" s="4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7"/>
      <c r="T96" s="5"/>
      <c r="U96" s="5"/>
    </row>
    <row r="97" spans="1:21" x14ac:dyDescent="0.35">
      <c r="A97" s="24" t="s">
        <v>55</v>
      </c>
      <c r="B97" s="24"/>
      <c r="C97" s="24"/>
      <c r="D97" s="17"/>
      <c r="E97" s="17"/>
      <c r="F97" s="17"/>
      <c r="G97" s="17"/>
      <c r="H97" s="17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7"/>
      <c r="T97" s="5"/>
      <c r="U97" s="5"/>
    </row>
    <row r="98" spans="1:21" x14ac:dyDescent="0.35">
      <c r="A98" s="25" t="s">
        <v>56</v>
      </c>
      <c r="B98" s="25"/>
      <c r="C98" s="25"/>
      <c r="D98" s="25"/>
      <c r="E98" s="25"/>
      <c r="F98" s="17"/>
      <c r="G98" s="17"/>
      <c r="H98" s="17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7"/>
      <c r="T98" s="5"/>
      <c r="U98" s="5"/>
    </row>
    <row r="99" spans="1:21" x14ac:dyDescent="0.35">
      <c r="A99" s="17" t="s">
        <v>57</v>
      </c>
      <c r="B99" s="17"/>
      <c r="C99" s="17"/>
      <c r="D99" s="17"/>
      <c r="E99" s="17"/>
      <c r="F99" s="17"/>
      <c r="G99" s="17"/>
      <c r="H99" s="17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7"/>
      <c r="T99" s="5"/>
      <c r="U99" s="5"/>
    </row>
    <row r="100" spans="1:21" x14ac:dyDescent="0.35">
      <c r="A100" s="17" t="s">
        <v>58</v>
      </c>
      <c r="B100" s="17"/>
      <c r="C100" s="17"/>
      <c r="D100" s="17"/>
      <c r="E100" s="17"/>
      <c r="F100" s="17"/>
      <c r="G100" s="17"/>
      <c r="H100" s="17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7"/>
      <c r="T100" s="5"/>
      <c r="U100" s="5"/>
    </row>
    <row r="103" spans="1:21" x14ac:dyDescent="0.35">
      <c r="A103" s="17"/>
      <c r="B103" s="17"/>
      <c r="C103" s="17"/>
      <c r="D103" s="17"/>
      <c r="E103" s="17"/>
      <c r="F103" s="17"/>
      <c r="G103" s="17"/>
      <c r="H103" s="17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7"/>
      <c r="T103" s="17"/>
      <c r="U103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851C6-85D8-4215-B690-2F0F51048F7A}">
  <dimension ref="A1:AH22"/>
  <sheetViews>
    <sheetView workbookViewId="0">
      <selection activeCell="F5" sqref="F5:F6"/>
    </sheetView>
  </sheetViews>
  <sheetFormatPr defaultColWidth="8.90625" defaultRowHeight="14.5" x14ac:dyDescent="0.35"/>
  <cols>
    <col min="1" max="1" width="7.08984375" style="65" customWidth="1"/>
    <col min="2" max="2" width="16.453125" style="65" bestFit="1" customWidth="1"/>
    <col min="3" max="3" width="12.08984375" style="65" customWidth="1"/>
    <col min="4" max="4" width="10.1796875" style="65" customWidth="1"/>
    <col min="5" max="5" width="10.90625" style="65" customWidth="1"/>
    <col min="6" max="12" width="16.81640625" style="66" customWidth="1"/>
    <col min="13" max="13" width="8.90625" style="65"/>
    <col min="14" max="14" width="14.81640625" style="65" bestFit="1" customWidth="1"/>
    <col min="15" max="16" width="9.36328125" style="65" bestFit="1" customWidth="1"/>
    <col min="17" max="17" width="14.81640625" style="65" bestFit="1" customWidth="1"/>
    <col min="18" max="19" width="9.36328125" style="65" bestFit="1" customWidth="1"/>
    <col min="20" max="20" width="14.81640625" style="65" bestFit="1" customWidth="1"/>
    <col min="21" max="22" width="9.36328125" style="65" bestFit="1" customWidth="1"/>
    <col min="23" max="23" width="14.81640625" style="65" bestFit="1" customWidth="1"/>
    <col min="24" max="24" width="9.81640625" style="65" bestFit="1" customWidth="1"/>
    <col min="25" max="25" width="9.36328125" style="65" bestFit="1" customWidth="1"/>
    <col min="26" max="26" width="14.90625" style="65" bestFit="1" customWidth="1"/>
    <col min="27" max="27" width="9.81640625" style="65" bestFit="1" customWidth="1"/>
    <col min="28" max="28" width="9.36328125" style="65" bestFit="1" customWidth="1"/>
    <col min="29" max="29" width="15.81640625" style="65" bestFit="1" customWidth="1"/>
    <col min="30" max="30" width="9.81640625" style="65" bestFit="1" customWidth="1"/>
    <col min="31" max="31" width="9.36328125" style="65" bestFit="1" customWidth="1"/>
    <col min="32" max="32" width="14.81640625" style="65" bestFit="1" customWidth="1"/>
    <col min="33" max="33" width="9.81640625" style="65" bestFit="1" customWidth="1"/>
    <col min="34" max="34" width="9.36328125" style="65" bestFit="1" customWidth="1"/>
    <col min="35" max="16384" width="8.90625" style="65"/>
  </cols>
  <sheetData>
    <row r="1" spans="1:34" x14ac:dyDescent="0.35">
      <c r="A1" s="64" t="s">
        <v>158</v>
      </c>
      <c r="Q1" s="67"/>
      <c r="S1" s="67"/>
    </row>
    <row r="2" spans="1:34" x14ac:dyDescent="0.35">
      <c r="A2" s="64"/>
      <c r="F2" s="68" t="s">
        <v>75</v>
      </c>
      <c r="G2" s="68"/>
      <c r="H2" s="68"/>
      <c r="I2" s="68"/>
      <c r="J2" s="68"/>
      <c r="K2" s="68"/>
      <c r="L2" s="68"/>
      <c r="Q2" s="67"/>
      <c r="S2" s="67"/>
    </row>
    <row r="3" spans="1:34" x14ac:dyDescent="0.35">
      <c r="A3" s="64"/>
      <c r="B3" s="64"/>
      <c r="C3" s="64" t="s">
        <v>152</v>
      </c>
      <c r="D3" s="69" t="s">
        <v>153</v>
      </c>
      <c r="E3" s="70" t="s">
        <v>154</v>
      </c>
      <c r="F3" s="68" t="s">
        <v>155</v>
      </c>
      <c r="G3" s="68"/>
      <c r="H3" s="64" t="s">
        <v>126</v>
      </c>
      <c r="I3" s="68"/>
      <c r="J3" s="68"/>
      <c r="K3" s="64" t="s">
        <v>143</v>
      </c>
      <c r="L3" s="64"/>
      <c r="M3" s="64"/>
      <c r="N3" s="64" t="s">
        <v>144</v>
      </c>
      <c r="O3" s="64"/>
      <c r="P3" s="64"/>
      <c r="Q3" s="64" t="s">
        <v>77</v>
      </c>
      <c r="R3" s="64"/>
      <c r="S3" s="64"/>
      <c r="T3" s="64" t="s">
        <v>78</v>
      </c>
      <c r="U3" s="64"/>
      <c r="V3" s="64"/>
      <c r="W3" s="64" t="s">
        <v>79</v>
      </c>
      <c r="X3" s="64"/>
      <c r="Y3" s="69"/>
      <c r="Z3" s="64" t="s">
        <v>80</v>
      </c>
      <c r="AA3" s="64"/>
      <c r="AB3" s="69"/>
      <c r="AC3" s="64" t="s">
        <v>81</v>
      </c>
      <c r="AD3" s="64"/>
      <c r="AE3" s="64"/>
      <c r="AF3" s="64" t="s">
        <v>82</v>
      </c>
      <c r="AG3" s="64"/>
      <c r="AH3" s="64"/>
    </row>
    <row r="4" spans="1:34" x14ac:dyDescent="0.35">
      <c r="A4" s="64" t="s">
        <v>83</v>
      </c>
      <c r="B4" s="64" t="s">
        <v>84</v>
      </c>
      <c r="C4" s="64" t="s">
        <v>85</v>
      </c>
      <c r="D4" s="69" t="s">
        <v>86</v>
      </c>
      <c r="E4" s="71" t="s">
        <v>87</v>
      </c>
      <c r="F4" s="68" t="s">
        <v>88</v>
      </c>
      <c r="G4" s="68"/>
      <c r="H4" s="68" t="s">
        <v>148</v>
      </c>
      <c r="I4" s="68" t="s">
        <v>149</v>
      </c>
      <c r="J4" s="68" t="s">
        <v>151</v>
      </c>
      <c r="K4" s="64" t="s">
        <v>125</v>
      </c>
      <c r="L4" s="64" t="s">
        <v>124</v>
      </c>
      <c r="M4" s="72" t="s">
        <v>150</v>
      </c>
      <c r="N4" s="64" t="s">
        <v>89</v>
      </c>
      <c r="O4" s="64" t="s">
        <v>90</v>
      </c>
      <c r="P4" s="72" t="s">
        <v>91</v>
      </c>
      <c r="Q4" s="64" t="s">
        <v>92</v>
      </c>
      <c r="R4" s="64" t="s">
        <v>93</v>
      </c>
      <c r="S4" s="72" t="s">
        <v>94</v>
      </c>
      <c r="T4" s="64" t="s">
        <v>95</v>
      </c>
      <c r="U4" s="64" t="s">
        <v>96</v>
      </c>
      <c r="V4" s="72" t="s">
        <v>97</v>
      </c>
      <c r="W4" s="64" t="s">
        <v>98</v>
      </c>
      <c r="X4" s="64" t="s">
        <v>99</v>
      </c>
      <c r="Y4" s="72" t="s">
        <v>100</v>
      </c>
      <c r="Z4" s="64" t="s">
        <v>101</v>
      </c>
      <c r="AA4" s="64" t="s">
        <v>102</v>
      </c>
      <c r="AB4" s="72" t="s">
        <v>103</v>
      </c>
      <c r="AC4" s="64" t="s">
        <v>104</v>
      </c>
      <c r="AD4" s="64" t="s">
        <v>105</v>
      </c>
      <c r="AE4" s="72" t="s">
        <v>106</v>
      </c>
      <c r="AF4" s="64" t="s">
        <v>107</v>
      </c>
      <c r="AG4" s="64" t="s">
        <v>108</v>
      </c>
      <c r="AH4" s="72" t="s">
        <v>109</v>
      </c>
    </row>
    <row r="5" spans="1:34" x14ac:dyDescent="0.35">
      <c r="A5" s="64" t="s">
        <v>110</v>
      </c>
      <c r="B5" s="64" t="s">
        <v>111</v>
      </c>
      <c r="C5" s="42">
        <v>1815</v>
      </c>
      <c r="D5" s="74">
        <f>AVERAGE(J5,M5,P5,S5,V5,Y5,AB5,AE5,AH5)</f>
        <v>1.1200913024586832</v>
      </c>
      <c r="E5" s="77">
        <f>C5*D5</f>
        <v>2032.9657139625099</v>
      </c>
      <c r="F5" s="73">
        <v>12000</v>
      </c>
      <c r="G5" s="75" t="s">
        <v>164</v>
      </c>
      <c r="H5" s="73">
        <v>9793</v>
      </c>
      <c r="I5" s="42">
        <f>426699.401/(10896.3533902234+391632)*10896.355</f>
        <v>11550.660003013543</v>
      </c>
      <c r="J5" s="74">
        <f>I5/H5</f>
        <v>1.1794812624337325</v>
      </c>
      <c r="K5" s="77">
        <v>30655</v>
      </c>
      <c r="L5" s="88">
        <v>35002</v>
      </c>
      <c r="M5" s="74">
        <f>L5/K5</f>
        <v>1.1418039471538086</v>
      </c>
      <c r="N5" s="76">
        <v>19469</v>
      </c>
      <c r="O5" s="76">
        <v>24657</v>
      </c>
      <c r="P5" s="74">
        <f>O5/N5</f>
        <v>1.2664749088294212</v>
      </c>
      <c r="Q5" s="76">
        <v>34857</v>
      </c>
      <c r="R5" s="76">
        <v>34886</v>
      </c>
      <c r="S5" s="74">
        <v>1.0008319706228304</v>
      </c>
      <c r="T5" s="76">
        <v>18000</v>
      </c>
      <c r="U5" s="76">
        <v>18219</v>
      </c>
      <c r="V5" s="74">
        <v>1.0121666666666667</v>
      </c>
      <c r="W5" s="76">
        <v>15624</v>
      </c>
      <c r="X5" s="76">
        <v>16361</v>
      </c>
      <c r="Y5" s="74">
        <v>1.0471710189452126</v>
      </c>
      <c r="Z5" s="76">
        <v>12000</v>
      </c>
      <c r="AA5" s="76">
        <v>13256</v>
      </c>
      <c r="AB5" s="74">
        <v>1.1046666666666667</v>
      </c>
      <c r="AC5" s="76">
        <v>23945</v>
      </c>
      <c r="AD5" s="76">
        <v>30825</v>
      </c>
      <c r="AE5" s="74">
        <v>1.2873251200668199</v>
      </c>
      <c r="AF5" s="76">
        <v>162371</v>
      </c>
      <c r="AG5" s="76">
        <v>169012</v>
      </c>
      <c r="AH5" s="74">
        <v>1.0409001607429897</v>
      </c>
    </row>
    <row r="6" spans="1:34" x14ac:dyDescent="0.35">
      <c r="A6" s="64" t="s">
        <v>112</v>
      </c>
      <c r="B6" s="64" t="s">
        <v>113</v>
      </c>
      <c r="C6" s="42">
        <v>413371</v>
      </c>
      <c r="D6" s="74">
        <f>AVERAGE(J6,M6,P6,S6,V6,Y6,AB6,AE6,AH6)</f>
        <v>1.0859330179563713</v>
      </c>
      <c r="E6" s="77">
        <f>C6*D6</f>
        <v>448893.21756564319</v>
      </c>
      <c r="F6" s="73">
        <v>437000</v>
      </c>
      <c r="G6" s="75" t="s">
        <v>164</v>
      </c>
      <c r="H6" s="73">
        <v>363047</v>
      </c>
      <c r="I6" s="42">
        <f>426699.401/(10896.3533902234+391632)*391632</f>
        <v>415148.74270342704</v>
      </c>
      <c r="J6" s="74">
        <f t="shared" ref="J6" si="0">I6/H6</f>
        <v>1.1435123901407449</v>
      </c>
      <c r="K6" s="77">
        <v>273135</v>
      </c>
      <c r="L6" s="88">
        <v>311863</v>
      </c>
      <c r="M6" s="74">
        <f>L6/K6</f>
        <v>1.1417906895857359</v>
      </c>
      <c r="N6" s="76">
        <v>256090</v>
      </c>
      <c r="O6" s="76">
        <v>295160</v>
      </c>
      <c r="P6" s="74">
        <f>O6/N6</f>
        <v>1.1525635518762936</v>
      </c>
      <c r="Q6" s="76">
        <v>238528</v>
      </c>
      <c r="R6" s="76">
        <v>250327</v>
      </c>
      <c r="S6" s="74">
        <v>1.0494658907968877</v>
      </c>
      <c r="T6" s="76">
        <v>234214</v>
      </c>
      <c r="U6" s="76">
        <v>254295</v>
      </c>
      <c r="V6" s="74">
        <v>1.0857378295063489</v>
      </c>
      <c r="W6" s="76">
        <v>208167</v>
      </c>
      <c r="X6" s="76">
        <v>214999</v>
      </c>
      <c r="Y6" s="74">
        <v>1.0328198033309794</v>
      </c>
      <c r="Z6" s="76">
        <v>208403</v>
      </c>
      <c r="AA6" s="76">
        <v>214204</v>
      </c>
      <c r="AB6" s="74">
        <v>1.0278354918115382</v>
      </c>
      <c r="AC6" s="76">
        <v>194532</v>
      </c>
      <c r="AD6" s="76">
        <v>216470</v>
      </c>
      <c r="AE6" s="74">
        <v>1.1127732198301565</v>
      </c>
      <c r="AF6" s="76">
        <v>288048</v>
      </c>
      <c r="AG6" s="76">
        <v>295796</v>
      </c>
      <c r="AH6" s="74">
        <v>1.0268982947286562</v>
      </c>
    </row>
    <row r="7" spans="1:34" x14ac:dyDescent="0.35">
      <c r="B7" s="65" t="s">
        <v>114</v>
      </c>
      <c r="C7" s="90">
        <v>0</v>
      </c>
      <c r="E7" s="77">
        <f>D9*C7</f>
        <v>0</v>
      </c>
      <c r="F7" s="73">
        <v>0</v>
      </c>
      <c r="H7" s="73">
        <v>18</v>
      </c>
      <c r="I7" s="90">
        <v>23</v>
      </c>
      <c r="J7" s="74"/>
      <c r="K7" s="73"/>
      <c r="L7" s="42">
        <v>54</v>
      </c>
      <c r="N7" s="73">
        <v>0</v>
      </c>
      <c r="O7" s="73">
        <v>0</v>
      </c>
      <c r="Q7" s="73">
        <v>214</v>
      </c>
      <c r="R7" s="73">
        <v>169.28</v>
      </c>
      <c r="S7" s="67"/>
      <c r="T7" s="73">
        <v>4</v>
      </c>
      <c r="U7" s="73">
        <v>8.5</v>
      </c>
      <c r="V7" s="78"/>
      <c r="W7" s="73">
        <v>2477</v>
      </c>
      <c r="X7" s="73">
        <v>3567</v>
      </c>
      <c r="Y7" s="79"/>
      <c r="Z7" s="73">
        <v>104</v>
      </c>
      <c r="AA7" s="73">
        <v>104</v>
      </c>
      <c r="AB7" s="80"/>
      <c r="AC7" s="73">
        <v>80000</v>
      </c>
      <c r="AD7" s="73">
        <v>69153</v>
      </c>
      <c r="AE7" s="80"/>
      <c r="AF7" s="73">
        <v>0</v>
      </c>
      <c r="AG7" s="73">
        <v>4613</v>
      </c>
      <c r="AH7" s="80"/>
    </row>
    <row r="8" spans="1:34" x14ac:dyDescent="0.35">
      <c r="B8" s="65" t="s">
        <v>115</v>
      </c>
      <c r="C8" s="42">
        <v>111742</v>
      </c>
      <c r="D8" s="79"/>
      <c r="E8" s="77">
        <f>D9*C8</f>
        <v>189133.56060251759</v>
      </c>
      <c r="F8" s="73">
        <v>140000</v>
      </c>
      <c r="G8" s="81" t="s">
        <v>160</v>
      </c>
      <c r="H8" s="73">
        <v>20000</v>
      </c>
      <c r="I8" s="88">
        <v>57139.716999999997</v>
      </c>
      <c r="J8" s="74"/>
      <c r="K8" s="73">
        <v>3483</v>
      </c>
      <c r="L8" s="88">
        <v>8812.7479999999996</v>
      </c>
      <c r="N8" s="73">
        <v>11811</v>
      </c>
      <c r="O8" s="73">
        <v>15087</v>
      </c>
      <c r="P8" s="67"/>
      <c r="Q8" s="73">
        <v>17089</v>
      </c>
      <c r="R8" s="73">
        <v>22158</v>
      </c>
      <c r="S8" s="67"/>
      <c r="T8" s="73">
        <v>49899</v>
      </c>
      <c r="U8" s="73">
        <v>74528</v>
      </c>
      <c r="V8" s="78"/>
      <c r="W8" s="73">
        <v>27000</v>
      </c>
      <c r="X8" s="73">
        <v>77022</v>
      </c>
      <c r="Y8" s="79"/>
      <c r="Z8" s="73">
        <v>168779</v>
      </c>
      <c r="AA8" s="73">
        <v>187292</v>
      </c>
      <c r="AB8" s="80"/>
      <c r="AC8" s="73">
        <v>164589</v>
      </c>
      <c r="AD8" s="73">
        <v>257241</v>
      </c>
      <c r="AE8" s="80"/>
      <c r="AF8" s="73">
        <v>37413</v>
      </c>
      <c r="AG8" s="73">
        <v>17559</v>
      </c>
      <c r="AH8" s="80"/>
    </row>
    <row r="9" spans="1:34" x14ac:dyDescent="0.35">
      <c r="A9" s="64" t="s">
        <v>116</v>
      </c>
      <c r="B9" s="64" t="s">
        <v>117</v>
      </c>
      <c r="C9" s="91"/>
      <c r="D9" s="74">
        <f>AVERAGE(J9,M9,P9,S9,V9,Y9,AB9,AE9,AH9)</f>
        <v>1.6925915108241987</v>
      </c>
      <c r="E9" s="76"/>
      <c r="F9" s="73"/>
      <c r="G9" s="75"/>
      <c r="H9" s="76">
        <f>SUM(H7:H8)</f>
        <v>20018</v>
      </c>
      <c r="I9" s="76">
        <f>SUM(I7:I8)</f>
        <v>57162.716999999997</v>
      </c>
      <c r="J9" s="74">
        <f>I9/H9</f>
        <v>2.8555658407433309</v>
      </c>
      <c r="K9" s="76">
        <f>SUM(K7:K8)</f>
        <v>3483</v>
      </c>
      <c r="L9" s="91">
        <f>SUM(L7:L8)</f>
        <v>8866.7479999999996</v>
      </c>
      <c r="M9" s="74">
        <f>L9/K9</f>
        <v>2.5457215044501864</v>
      </c>
      <c r="N9" s="76">
        <f>SUM(N7:N8)</f>
        <v>11811</v>
      </c>
      <c r="O9" s="76">
        <f>SUM(O7:O8)</f>
        <v>15087</v>
      </c>
      <c r="P9" s="74">
        <f>O9/N9</f>
        <v>1.2773685547371094</v>
      </c>
      <c r="Q9" s="76">
        <v>17303</v>
      </c>
      <c r="R9" s="76">
        <v>22327.279999999999</v>
      </c>
      <c r="S9" s="74">
        <v>1.2903704559902907</v>
      </c>
      <c r="T9" s="76">
        <v>49903</v>
      </c>
      <c r="U9" s="76">
        <v>74536.5</v>
      </c>
      <c r="V9" s="74">
        <v>1.493627637616977</v>
      </c>
      <c r="W9" s="76">
        <v>29477</v>
      </c>
      <c r="X9" s="76">
        <v>80589</v>
      </c>
      <c r="Y9" s="74">
        <v>2.733962072124029</v>
      </c>
      <c r="Z9" s="76">
        <v>168883</v>
      </c>
      <c r="AA9" s="76">
        <v>187396</v>
      </c>
      <c r="AB9" s="74">
        <v>1.1096202696541393</v>
      </c>
      <c r="AC9" s="76">
        <v>244589</v>
      </c>
      <c r="AD9" s="76">
        <v>326394</v>
      </c>
      <c r="AE9" s="74">
        <v>1.3344590312728699</v>
      </c>
      <c r="AF9" s="76">
        <v>37413</v>
      </c>
      <c r="AG9" s="76">
        <v>22172</v>
      </c>
      <c r="AH9" s="74">
        <v>0.59262823082885629</v>
      </c>
    </row>
    <row r="10" spans="1:34" x14ac:dyDescent="0.35">
      <c r="A10" s="67"/>
      <c r="B10" s="67" t="s">
        <v>7</v>
      </c>
      <c r="C10" s="90">
        <v>0</v>
      </c>
      <c r="D10" s="79"/>
      <c r="E10" s="77"/>
      <c r="F10" s="73"/>
      <c r="G10" s="81"/>
      <c r="H10" s="73"/>
      <c r="I10" s="92"/>
      <c r="J10" s="74"/>
      <c r="K10" s="73"/>
      <c r="L10" s="90"/>
      <c r="M10" s="67"/>
      <c r="N10" s="67">
        <v>0</v>
      </c>
      <c r="O10" s="73"/>
      <c r="P10" s="67"/>
      <c r="Q10" s="67"/>
      <c r="R10" s="73"/>
      <c r="S10" s="67"/>
      <c r="T10" s="67"/>
      <c r="U10" s="73"/>
      <c r="V10" s="78"/>
      <c r="W10" s="67"/>
      <c r="X10" s="67"/>
      <c r="Y10" s="67"/>
      <c r="Z10" s="67"/>
      <c r="AA10" s="67"/>
      <c r="AB10" s="67"/>
      <c r="AC10" s="73"/>
      <c r="AD10" s="73"/>
      <c r="AE10" s="78"/>
      <c r="AF10" s="73">
        <v>2240</v>
      </c>
      <c r="AG10" s="73">
        <v>2240</v>
      </c>
      <c r="AH10" s="78"/>
    </row>
    <row r="11" spans="1:34" x14ac:dyDescent="0.35">
      <c r="A11" s="67"/>
      <c r="B11" s="65" t="s">
        <v>8</v>
      </c>
      <c r="C11" s="42">
        <v>19915</v>
      </c>
      <c r="D11" s="79"/>
      <c r="E11" s="77">
        <f>C11*D19</f>
        <v>24193.432480142721</v>
      </c>
      <c r="F11" s="73">
        <v>22698.78</v>
      </c>
      <c r="G11" s="81" t="s">
        <v>162</v>
      </c>
      <c r="H11" s="73">
        <v>21304</v>
      </c>
      <c r="I11" s="88">
        <v>24366.420000000002</v>
      </c>
      <c r="J11" s="74"/>
      <c r="K11" s="73">
        <v>12882</v>
      </c>
      <c r="L11" s="88">
        <v>16802.13</v>
      </c>
      <c r="N11" s="73">
        <v>17884</v>
      </c>
      <c r="O11" s="73">
        <v>20208</v>
      </c>
      <c r="P11" s="67"/>
      <c r="Q11" s="73">
        <v>28400</v>
      </c>
      <c r="R11" s="73">
        <v>29180</v>
      </c>
      <c r="S11" s="67"/>
      <c r="T11" s="73">
        <v>17287</v>
      </c>
      <c r="U11" s="73">
        <v>21155</v>
      </c>
      <c r="V11" s="78"/>
      <c r="W11" s="73">
        <v>6474</v>
      </c>
      <c r="X11" s="73">
        <v>8329</v>
      </c>
      <c r="Y11" s="79"/>
      <c r="Z11" s="73">
        <v>10797</v>
      </c>
      <c r="AA11" s="73">
        <v>13012</v>
      </c>
      <c r="AB11" s="80"/>
      <c r="AC11" s="73">
        <v>27936</v>
      </c>
      <c r="AD11" s="73">
        <v>32862</v>
      </c>
      <c r="AE11" s="80"/>
      <c r="AF11" s="73">
        <v>62159</v>
      </c>
      <c r="AG11" s="73">
        <v>63606</v>
      </c>
      <c r="AH11" s="80"/>
    </row>
    <row r="12" spans="1:34" x14ac:dyDescent="0.35">
      <c r="A12" s="67"/>
      <c r="B12" s="65" t="s">
        <v>3</v>
      </c>
      <c r="C12" s="90">
        <v>0</v>
      </c>
      <c r="D12" s="79"/>
      <c r="E12" s="77"/>
      <c r="F12" s="73"/>
      <c r="G12" s="81"/>
      <c r="H12" s="73"/>
      <c r="I12" s="92"/>
      <c r="J12" s="74"/>
      <c r="K12" s="73"/>
      <c r="L12" s="90"/>
      <c r="M12" s="67"/>
      <c r="N12" s="67">
        <v>0</v>
      </c>
      <c r="O12" s="73"/>
      <c r="P12" s="67"/>
      <c r="Q12" s="67"/>
      <c r="R12" s="73"/>
      <c r="S12" s="67"/>
      <c r="T12" s="67"/>
      <c r="U12" s="73"/>
      <c r="V12" s="78"/>
      <c r="W12" s="82"/>
      <c r="X12" s="67"/>
      <c r="Y12" s="67"/>
      <c r="Z12" s="67"/>
      <c r="AA12" s="67"/>
      <c r="AB12" s="67"/>
      <c r="AC12" s="73">
        <v>3360</v>
      </c>
      <c r="AD12" s="73">
        <v>8</v>
      </c>
      <c r="AE12" s="80"/>
      <c r="AF12" s="73"/>
      <c r="AG12" s="73"/>
      <c r="AH12" s="80"/>
    </row>
    <row r="13" spans="1:34" x14ac:dyDescent="0.35">
      <c r="A13" s="67"/>
      <c r="B13" s="65" t="s">
        <v>118</v>
      </c>
      <c r="C13" s="42">
        <v>11963</v>
      </c>
      <c r="D13" s="79"/>
      <c r="E13" s="77">
        <f>C13*D19</f>
        <v>14533.06717348468</v>
      </c>
      <c r="F13" s="73">
        <v>11963</v>
      </c>
      <c r="G13" s="81" t="s">
        <v>161</v>
      </c>
      <c r="H13" s="77">
        <v>9691</v>
      </c>
      <c r="I13" s="88">
        <v>9691.3169999999991</v>
      </c>
      <c r="J13" s="74"/>
      <c r="K13" s="73">
        <v>17882</v>
      </c>
      <c r="L13" s="88">
        <v>27887.25</v>
      </c>
      <c r="N13" s="73">
        <v>11146</v>
      </c>
      <c r="O13" s="73">
        <v>11470</v>
      </c>
      <c r="P13" s="67"/>
      <c r="Q13" s="73">
        <v>26374</v>
      </c>
      <c r="R13" s="73">
        <v>27955</v>
      </c>
      <c r="S13" s="67"/>
      <c r="T13" s="73">
        <v>12142</v>
      </c>
      <c r="U13" s="73">
        <v>20539</v>
      </c>
      <c r="V13" s="78"/>
      <c r="W13" s="73">
        <v>6364</v>
      </c>
      <c r="X13" s="73">
        <v>10101</v>
      </c>
      <c r="Y13" s="79"/>
      <c r="Z13" s="73">
        <v>0</v>
      </c>
      <c r="AA13" s="73">
        <v>0</v>
      </c>
      <c r="AB13" s="80"/>
      <c r="AC13" s="73">
        <v>2261</v>
      </c>
      <c r="AD13" s="73">
        <v>2248</v>
      </c>
      <c r="AE13" s="80"/>
      <c r="AF13" s="73">
        <v>75747</v>
      </c>
      <c r="AG13" s="73">
        <v>67497</v>
      </c>
      <c r="AH13" s="80"/>
    </row>
    <row r="14" spans="1:34" x14ac:dyDescent="0.35">
      <c r="A14" s="67"/>
      <c r="B14" s="65" t="s">
        <v>119</v>
      </c>
      <c r="C14" s="90">
        <v>0</v>
      </c>
      <c r="D14" s="79"/>
      <c r="E14" s="77"/>
      <c r="F14" s="73"/>
      <c r="G14" s="81"/>
      <c r="H14" s="73"/>
      <c r="I14" s="92"/>
      <c r="J14" s="74"/>
      <c r="K14" s="73"/>
      <c r="L14" s="42">
        <v>0</v>
      </c>
      <c r="M14" s="67"/>
      <c r="N14" s="67">
        <v>0</v>
      </c>
      <c r="O14" s="73">
        <v>0</v>
      </c>
      <c r="P14" s="67"/>
      <c r="Q14" s="67">
        <v>0</v>
      </c>
      <c r="R14" s="73">
        <v>0</v>
      </c>
      <c r="S14" s="67"/>
      <c r="T14" s="73">
        <v>0</v>
      </c>
      <c r="U14" s="73">
        <v>0</v>
      </c>
      <c r="V14" s="78"/>
      <c r="W14" s="67">
        <v>0</v>
      </c>
      <c r="X14" s="67">
        <v>0</v>
      </c>
      <c r="Y14" s="79"/>
      <c r="Z14" s="67">
        <v>0</v>
      </c>
      <c r="AA14" s="67">
        <v>0</v>
      </c>
      <c r="AB14" s="67"/>
      <c r="AC14" s="73">
        <v>0</v>
      </c>
      <c r="AD14" s="73">
        <v>0</v>
      </c>
      <c r="AE14" s="78"/>
      <c r="AF14" s="73">
        <v>11643</v>
      </c>
      <c r="AG14" s="73">
        <v>11643</v>
      </c>
      <c r="AH14" s="78"/>
    </row>
    <row r="15" spans="1:34" x14ac:dyDescent="0.35">
      <c r="A15" s="67"/>
      <c r="B15" s="65" t="s">
        <v>12</v>
      </c>
      <c r="C15" s="42">
        <v>4314</v>
      </c>
      <c r="D15" s="79"/>
      <c r="E15" s="77">
        <f>C15*D19</f>
        <v>5240.7967722488429</v>
      </c>
      <c r="F15" s="73">
        <v>6965</v>
      </c>
      <c r="G15" s="81" t="s">
        <v>163</v>
      </c>
      <c r="H15" s="73">
        <v>2000</v>
      </c>
      <c r="I15" s="103">
        <v>3717.19</v>
      </c>
      <c r="J15" s="74"/>
      <c r="K15" s="73">
        <v>660</v>
      </c>
      <c r="L15" s="88">
        <v>1235</v>
      </c>
      <c r="N15" s="73">
        <v>2649</v>
      </c>
      <c r="O15" s="73">
        <v>6430</v>
      </c>
      <c r="P15" s="67"/>
      <c r="Q15" s="73">
        <v>4040</v>
      </c>
      <c r="R15" s="73">
        <v>5749</v>
      </c>
      <c r="S15" s="67"/>
      <c r="T15" s="73">
        <v>4178</v>
      </c>
      <c r="U15" s="73">
        <v>4078</v>
      </c>
      <c r="V15" s="78"/>
      <c r="W15" s="73">
        <v>3577</v>
      </c>
      <c r="X15" s="73">
        <v>5267</v>
      </c>
      <c r="Y15" s="67"/>
      <c r="Z15" s="73">
        <v>5492</v>
      </c>
      <c r="AA15" s="73">
        <v>5492</v>
      </c>
      <c r="AB15" s="80"/>
      <c r="AC15" s="73">
        <v>9254</v>
      </c>
      <c r="AD15" s="73">
        <v>9253</v>
      </c>
      <c r="AE15" s="80"/>
      <c r="AF15" s="73">
        <v>8183</v>
      </c>
      <c r="AG15" s="73">
        <v>8183</v>
      </c>
      <c r="AH15" s="80"/>
    </row>
    <row r="16" spans="1:34" x14ac:dyDescent="0.35">
      <c r="A16" s="67"/>
      <c r="B16" s="65" t="s">
        <v>120</v>
      </c>
      <c r="C16" s="90">
        <v>0</v>
      </c>
      <c r="D16" s="79"/>
      <c r="E16" s="77"/>
      <c r="F16" s="73"/>
      <c r="G16" s="81"/>
      <c r="H16" s="73"/>
      <c r="I16" s="92"/>
      <c r="J16" s="74"/>
      <c r="K16" s="73"/>
      <c r="L16" s="90"/>
      <c r="N16" s="73">
        <v>0</v>
      </c>
      <c r="O16" s="73">
        <v>0</v>
      </c>
      <c r="P16" s="67"/>
      <c r="Q16" s="73">
        <v>0</v>
      </c>
      <c r="R16" s="73">
        <v>0</v>
      </c>
      <c r="S16" s="67"/>
      <c r="T16" s="73">
        <v>0</v>
      </c>
      <c r="U16" s="73">
        <v>2557</v>
      </c>
      <c r="V16" s="78"/>
      <c r="W16" s="73">
        <v>2670</v>
      </c>
      <c r="X16" s="73">
        <v>2670</v>
      </c>
      <c r="Y16" s="79"/>
      <c r="Z16" s="73">
        <v>2996</v>
      </c>
      <c r="AA16" s="73">
        <v>5346</v>
      </c>
      <c r="AB16" s="80"/>
      <c r="AC16" s="73">
        <v>662</v>
      </c>
      <c r="AD16" s="73">
        <v>674</v>
      </c>
      <c r="AE16" s="80"/>
      <c r="AF16" s="73">
        <v>0</v>
      </c>
      <c r="AG16" s="73">
        <v>40516</v>
      </c>
      <c r="AH16" s="80"/>
    </row>
    <row r="17" spans="1:34" x14ac:dyDescent="0.35">
      <c r="A17" s="67"/>
      <c r="B17" s="65" t="s">
        <v>13</v>
      </c>
      <c r="C17" s="42">
        <v>7184</v>
      </c>
      <c r="D17" s="79"/>
      <c r="E17" s="77">
        <f>C17*D19</f>
        <v>8727.3722790532429</v>
      </c>
      <c r="F17" s="73">
        <v>7184</v>
      </c>
      <c r="G17" s="81" t="s">
        <v>161</v>
      </c>
      <c r="H17" s="73">
        <v>4689</v>
      </c>
      <c r="I17" s="73">
        <v>4685.46</v>
      </c>
      <c r="J17" s="74"/>
      <c r="K17" s="73">
        <v>3188</v>
      </c>
      <c r="L17" s="88">
        <v>3188.4</v>
      </c>
      <c r="N17" s="73">
        <v>0</v>
      </c>
      <c r="O17" s="73">
        <v>0</v>
      </c>
      <c r="P17" s="67"/>
      <c r="Q17" s="73">
        <v>78</v>
      </c>
      <c r="R17" s="73">
        <v>2561</v>
      </c>
      <c r="S17" s="67"/>
      <c r="T17" s="73"/>
      <c r="U17" s="67"/>
      <c r="V17" s="67"/>
      <c r="W17" s="67"/>
      <c r="X17" s="67"/>
      <c r="Y17" s="67"/>
      <c r="Z17" s="79">
        <v>0</v>
      </c>
      <c r="AA17" s="67">
        <v>0</v>
      </c>
      <c r="AB17" s="67"/>
      <c r="AC17" s="73">
        <v>8229</v>
      </c>
      <c r="AD17" s="73">
        <v>8229</v>
      </c>
      <c r="AE17" s="80"/>
      <c r="AF17" s="73">
        <v>17493</v>
      </c>
      <c r="AG17" s="73">
        <v>0</v>
      </c>
      <c r="AH17" s="80"/>
    </row>
    <row r="18" spans="1:34" x14ac:dyDescent="0.35">
      <c r="A18" s="67"/>
      <c r="B18" s="65" t="s">
        <v>15</v>
      </c>
      <c r="C18" s="73">
        <v>0</v>
      </c>
      <c r="D18" s="79"/>
      <c r="E18" s="77"/>
      <c r="F18" s="81"/>
      <c r="G18" s="81"/>
      <c r="H18" s="73"/>
      <c r="I18" s="42">
        <v>0</v>
      </c>
      <c r="J18" s="74"/>
      <c r="K18" s="73"/>
      <c r="L18" s="73"/>
      <c r="N18" s="73">
        <v>15335</v>
      </c>
      <c r="O18" s="73">
        <v>15563</v>
      </c>
      <c r="P18" s="67"/>
      <c r="Q18" s="73">
        <v>19079</v>
      </c>
      <c r="R18" s="73">
        <v>21227</v>
      </c>
      <c r="S18" s="67"/>
      <c r="T18" s="73">
        <v>13172</v>
      </c>
      <c r="U18" s="73">
        <v>15324</v>
      </c>
      <c r="V18" s="67"/>
      <c r="W18" s="73">
        <v>13739</v>
      </c>
      <c r="X18" s="73">
        <v>14809</v>
      </c>
      <c r="Y18" s="67"/>
      <c r="Z18" s="73">
        <v>8746</v>
      </c>
      <c r="AA18" s="73">
        <v>16068</v>
      </c>
      <c r="AB18" s="80"/>
      <c r="AC18" s="73">
        <v>7672</v>
      </c>
      <c r="AD18" s="73">
        <v>7617</v>
      </c>
      <c r="AE18" s="80"/>
      <c r="AF18" s="73">
        <v>46487</v>
      </c>
      <c r="AG18" s="73">
        <v>45908</v>
      </c>
      <c r="AH18" s="80"/>
    </row>
    <row r="19" spans="1:34" x14ac:dyDescent="0.35">
      <c r="A19" s="64" t="s">
        <v>121</v>
      </c>
      <c r="B19" s="64" t="s">
        <v>117</v>
      </c>
      <c r="C19" s="76"/>
      <c r="D19" s="74">
        <f>AVERAGE(J19,M19,P19,S19,V19,Y19,AB19,AE19,AH19)</f>
        <v>1.2148346713604179</v>
      </c>
      <c r="E19" s="76"/>
      <c r="F19" s="75"/>
      <c r="G19" s="75"/>
      <c r="H19" s="76">
        <f>SUM(H10:H18)</f>
        <v>37684</v>
      </c>
      <c r="I19" s="76">
        <f>SUM(I10:I18)</f>
        <v>42460.387000000002</v>
      </c>
      <c r="J19" s="74">
        <f>I19/H19</f>
        <v>1.1267484078123342</v>
      </c>
      <c r="K19" s="76">
        <f>SUM(K10:K18)</f>
        <v>34612</v>
      </c>
      <c r="L19" s="76">
        <f>SUM(L10:L18)</f>
        <v>49112.780000000006</v>
      </c>
      <c r="M19" s="74">
        <f>L19/K19</f>
        <v>1.4189523864555647</v>
      </c>
      <c r="N19" s="76">
        <f>SUM(N10:N18)</f>
        <v>47014</v>
      </c>
      <c r="O19" s="76">
        <f>SUM(O10:O18)</f>
        <v>53671</v>
      </c>
      <c r="P19" s="74">
        <f>O19/N19</f>
        <v>1.1415961203045901</v>
      </c>
      <c r="Q19" s="76">
        <v>77971</v>
      </c>
      <c r="R19" s="76">
        <v>86672</v>
      </c>
      <c r="S19" s="74">
        <v>1.1115927716715188</v>
      </c>
      <c r="T19" s="76">
        <v>46779</v>
      </c>
      <c r="U19" s="76">
        <v>63653</v>
      </c>
      <c r="V19" s="74">
        <v>1.3607174159345006</v>
      </c>
      <c r="W19" s="76">
        <v>32824</v>
      </c>
      <c r="X19" s="76">
        <v>41176</v>
      </c>
      <c r="Y19" s="74">
        <v>1.254447964903729</v>
      </c>
      <c r="Z19" s="76">
        <v>28031</v>
      </c>
      <c r="AA19" s="76">
        <v>39918</v>
      </c>
      <c r="AB19" s="74">
        <v>1.4240662124076915</v>
      </c>
      <c r="AC19" s="76">
        <v>59374</v>
      </c>
      <c r="AD19" s="76">
        <v>60891</v>
      </c>
      <c r="AE19" s="74">
        <v>1.0255499039983831</v>
      </c>
      <c r="AF19" s="76">
        <v>223952</v>
      </c>
      <c r="AG19" s="76">
        <v>239593</v>
      </c>
      <c r="AH19" s="74">
        <v>1.0698408587554475</v>
      </c>
    </row>
    <row r="20" spans="1:34" x14ac:dyDescent="0.35">
      <c r="A20" s="67"/>
      <c r="B20" s="67"/>
      <c r="C20" s="67"/>
      <c r="D20" s="79"/>
      <c r="E20" s="82"/>
      <c r="F20" s="81"/>
      <c r="G20" s="81"/>
      <c r="H20" s="81"/>
      <c r="I20" s="81"/>
      <c r="J20" s="81"/>
      <c r="K20" s="81"/>
      <c r="L20" s="81"/>
      <c r="M20" s="67"/>
      <c r="N20" s="67"/>
      <c r="O20" s="67"/>
      <c r="P20" s="67"/>
      <c r="Q20" s="79"/>
      <c r="R20" s="67"/>
      <c r="S20" s="79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</row>
    <row r="21" spans="1:34" x14ac:dyDescent="0.35">
      <c r="A21" s="67" t="s">
        <v>122</v>
      </c>
      <c r="B21" s="67"/>
      <c r="C21" s="67"/>
      <c r="D21" s="79"/>
      <c r="E21" s="82"/>
      <c r="F21" s="81"/>
      <c r="G21" s="81"/>
      <c r="H21" s="81"/>
      <c r="I21" s="81"/>
      <c r="J21" s="81"/>
      <c r="K21" s="81"/>
      <c r="L21" s="81"/>
    </row>
    <row r="22" spans="1:34" x14ac:dyDescent="0.35">
      <c r="A22" s="65" t="s">
        <v>123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902C4-1CC1-4D37-A364-7BD73CD97FF6}">
  <dimension ref="A1:AM22"/>
  <sheetViews>
    <sheetView workbookViewId="0">
      <selection activeCell="E19" sqref="E19"/>
    </sheetView>
  </sheetViews>
  <sheetFormatPr defaultColWidth="8.90625" defaultRowHeight="14.5" x14ac:dyDescent="0.35"/>
  <cols>
    <col min="1" max="1" width="8.90625" style="41"/>
    <col min="2" max="2" width="16.453125" style="41" bestFit="1" customWidth="1"/>
    <col min="3" max="6" width="16.453125" style="41" customWidth="1"/>
    <col min="7" max="7" width="12.08984375" style="41" bestFit="1" customWidth="1"/>
    <col min="8" max="8" width="9.36328125" style="41" bestFit="1" customWidth="1"/>
    <col min="9" max="9" width="13.6328125" style="41" bestFit="1" customWidth="1"/>
    <col min="10" max="10" width="1.81640625" style="41" customWidth="1"/>
    <col min="11" max="11" width="11.1796875" style="41" bestFit="1" customWidth="1"/>
    <col min="12" max="12" width="9.36328125" style="41" bestFit="1" customWidth="1"/>
    <col min="13" max="13" width="13.6328125" style="41" bestFit="1" customWidth="1"/>
    <col min="14" max="14" width="1.81640625" style="41" customWidth="1"/>
    <col min="15" max="15" width="11.90625" style="41" bestFit="1" customWidth="1"/>
    <col min="16" max="16" width="9.36328125" style="41" bestFit="1" customWidth="1"/>
    <col min="17" max="17" width="12.81640625" style="41" bestFit="1" customWidth="1"/>
    <col min="18" max="18" width="1.81640625" style="41" customWidth="1"/>
    <col min="19" max="19" width="14.453125" style="41" bestFit="1" customWidth="1"/>
    <col min="20" max="20" width="9.81640625" style="41" bestFit="1" customWidth="1"/>
    <col min="21" max="21" width="12.81640625" style="41" bestFit="1" customWidth="1"/>
    <col min="22" max="22" width="1.81640625" style="41" customWidth="1"/>
    <col min="23" max="23" width="17.36328125" style="41" bestFit="1" customWidth="1"/>
    <col min="24" max="24" width="9.81640625" style="41" bestFit="1" customWidth="1"/>
    <col min="25" max="25" width="12.81640625" style="41" bestFit="1" customWidth="1"/>
    <col min="26" max="16384" width="8.90625" style="41"/>
  </cols>
  <sheetData>
    <row r="1" spans="1:39" s="45" customFormat="1" x14ac:dyDescent="0.35">
      <c r="A1" s="58" t="s">
        <v>127</v>
      </c>
      <c r="L1" s="46"/>
      <c r="M1" s="47"/>
      <c r="N1" s="47"/>
      <c r="Q1" s="49"/>
      <c r="R1" s="49"/>
      <c r="S1" s="49"/>
      <c r="T1" s="49"/>
      <c r="U1" s="51"/>
      <c r="V1" s="49"/>
      <c r="W1" s="51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9" s="45" customFormat="1" x14ac:dyDescent="0.35">
      <c r="L2" s="46"/>
      <c r="M2" s="47"/>
      <c r="N2" s="47"/>
      <c r="Q2" s="49"/>
      <c r="R2" s="49"/>
      <c r="S2" s="49"/>
      <c r="T2" s="49"/>
      <c r="U2" s="51"/>
      <c r="V2" s="49"/>
      <c r="W2" s="51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</row>
    <row r="3" spans="1:39" s="45" customFormat="1" x14ac:dyDescent="0.35">
      <c r="C3" s="44" t="s">
        <v>126</v>
      </c>
      <c r="G3" s="44" t="s">
        <v>76</v>
      </c>
      <c r="H3" s="44"/>
      <c r="I3" s="44"/>
      <c r="K3" s="44" t="s">
        <v>145</v>
      </c>
      <c r="L3" s="44"/>
      <c r="M3" s="44"/>
      <c r="O3" s="44" t="s">
        <v>128</v>
      </c>
      <c r="P3" s="44"/>
      <c r="Q3" s="44"/>
      <c r="R3" s="44"/>
      <c r="S3" s="44" t="s">
        <v>129</v>
      </c>
      <c r="T3" s="44"/>
      <c r="U3" s="44"/>
      <c r="V3" s="44"/>
      <c r="W3" s="44" t="s">
        <v>130</v>
      </c>
      <c r="X3" s="44"/>
      <c r="Y3" s="52"/>
      <c r="Z3" s="44"/>
      <c r="AA3" s="44"/>
      <c r="AB3" s="52"/>
      <c r="AC3" s="44"/>
      <c r="AD3" s="44"/>
      <c r="AE3" s="44"/>
      <c r="AF3" s="44"/>
      <c r="AG3" s="44"/>
      <c r="AH3" s="44"/>
      <c r="AI3" s="49"/>
      <c r="AJ3" s="49"/>
      <c r="AK3" s="49"/>
      <c r="AL3" s="49"/>
      <c r="AM3" s="49"/>
    </row>
    <row r="4" spans="1:39" s="45" customFormat="1" x14ac:dyDescent="0.35">
      <c r="A4" s="44" t="s">
        <v>131</v>
      </c>
      <c r="B4" s="44" t="s">
        <v>84</v>
      </c>
      <c r="C4" s="44" t="s">
        <v>156</v>
      </c>
      <c r="D4" s="44" t="s">
        <v>149</v>
      </c>
      <c r="E4" s="44" t="s">
        <v>157</v>
      </c>
      <c r="F4" s="44"/>
      <c r="G4" s="44" t="s">
        <v>147</v>
      </c>
      <c r="H4" s="44" t="s">
        <v>124</v>
      </c>
      <c r="I4" s="54" t="s">
        <v>146</v>
      </c>
      <c r="J4" s="44"/>
      <c r="K4" s="44" t="s">
        <v>132</v>
      </c>
      <c r="L4" s="44" t="s">
        <v>90</v>
      </c>
      <c r="M4" s="54" t="s">
        <v>133</v>
      </c>
      <c r="N4" s="44"/>
      <c r="O4" s="44" t="s">
        <v>134</v>
      </c>
      <c r="P4" s="44" t="s">
        <v>93</v>
      </c>
      <c r="Q4" s="59" t="s">
        <v>135</v>
      </c>
      <c r="R4" s="54"/>
      <c r="S4" s="44" t="s">
        <v>136</v>
      </c>
      <c r="T4" s="44" t="s">
        <v>96</v>
      </c>
      <c r="U4" s="59" t="s">
        <v>137</v>
      </c>
      <c r="V4" s="59"/>
      <c r="W4" s="44" t="s">
        <v>138</v>
      </c>
      <c r="X4" s="44" t="s">
        <v>99</v>
      </c>
      <c r="Y4" s="59" t="s">
        <v>139</v>
      </c>
      <c r="Z4" s="44"/>
      <c r="AA4" s="44"/>
      <c r="AB4" s="59"/>
      <c r="AC4" s="44"/>
      <c r="AD4" s="44"/>
      <c r="AE4" s="59"/>
      <c r="AF4" s="44"/>
      <c r="AG4" s="44"/>
      <c r="AH4" s="59"/>
      <c r="AI4" s="49"/>
      <c r="AJ4" s="49"/>
      <c r="AK4" s="49"/>
      <c r="AL4" s="49"/>
      <c r="AM4" s="49"/>
    </row>
    <row r="5" spans="1:39" s="45" customFormat="1" x14ac:dyDescent="0.35">
      <c r="A5" s="44" t="s">
        <v>110</v>
      </c>
      <c r="B5" s="44" t="s">
        <v>111</v>
      </c>
      <c r="C5" s="76">
        <v>10896.353390223427</v>
      </c>
      <c r="D5" s="42">
        <f>426699.401/(10896.3533902234+391632)*10896.355</f>
        <v>11550.660003013543</v>
      </c>
      <c r="E5" s="55">
        <f>(D5-C5)/D5</f>
        <v>5.6646686217013513E-2</v>
      </c>
      <c r="F5" s="44"/>
      <c r="G5" s="76">
        <v>35002</v>
      </c>
      <c r="H5" s="88">
        <v>35002</v>
      </c>
      <c r="I5" s="55">
        <f>(H5-G5)/H5</f>
        <v>0</v>
      </c>
      <c r="J5" s="44"/>
      <c r="K5" s="48">
        <v>21069</v>
      </c>
      <c r="L5" s="76">
        <v>24657</v>
      </c>
      <c r="M5" s="55">
        <f>(L5-K5)/L5</f>
        <v>0.14551648619053412</v>
      </c>
      <c r="N5" s="44"/>
      <c r="O5" s="48">
        <v>36000</v>
      </c>
      <c r="P5" s="48">
        <v>34886</v>
      </c>
      <c r="Q5" s="55">
        <f>(P5-O5)/P5</f>
        <v>-3.1932580404746891E-2</v>
      </c>
      <c r="R5" s="55"/>
      <c r="S5" s="48">
        <v>30337</v>
      </c>
      <c r="T5" s="48">
        <v>18219</v>
      </c>
      <c r="U5" s="62">
        <f>(T5-S5)/T5</f>
        <v>-0.66512980953949175</v>
      </c>
      <c r="V5" s="62"/>
      <c r="W5" s="48">
        <v>31000</v>
      </c>
      <c r="X5" s="48">
        <v>16361</v>
      </c>
      <c r="Y5" s="62">
        <f>(X5-W5)/X5</f>
        <v>-0.89474970967544776</v>
      </c>
      <c r="Z5" s="48"/>
      <c r="AA5" s="48"/>
      <c r="AB5" s="53"/>
      <c r="AC5" s="48"/>
      <c r="AD5" s="48"/>
      <c r="AE5" s="53"/>
      <c r="AF5" s="48"/>
      <c r="AG5" s="48"/>
      <c r="AH5" s="53"/>
      <c r="AI5" s="49"/>
      <c r="AJ5" s="49"/>
      <c r="AK5" s="49"/>
      <c r="AL5" s="49"/>
      <c r="AM5" s="49"/>
    </row>
    <row r="6" spans="1:39" s="45" customFormat="1" x14ac:dyDescent="0.35">
      <c r="A6" s="44" t="s">
        <v>112</v>
      </c>
      <c r="B6" s="44" t="s">
        <v>113</v>
      </c>
      <c r="C6" s="76">
        <v>391631.72207832919</v>
      </c>
      <c r="D6" s="42">
        <f>426699.401/(10896.3533902234+391632)*391632</f>
        <v>415148.74270342704</v>
      </c>
      <c r="E6" s="55">
        <f>(D6-C6)/D6</f>
        <v>5.6647216301213478E-2</v>
      </c>
      <c r="F6" s="44"/>
      <c r="G6" s="76">
        <v>311863</v>
      </c>
      <c r="H6" s="88">
        <v>311863</v>
      </c>
      <c r="I6" s="55">
        <f>(H6-G6)/H6</f>
        <v>0</v>
      </c>
      <c r="J6" s="44"/>
      <c r="K6" s="48">
        <v>270411</v>
      </c>
      <c r="L6" s="76">
        <v>295160</v>
      </c>
      <c r="M6" s="55">
        <f>(L6-K6)/L6</f>
        <v>8.3849437593169804E-2</v>
      </c>
      <c r="N6" s="44"/>
      <c r="O6" s="48">
        <v>262100</v>
      </c>
      <c r="P6" s="48">
        <v>250327</v>
      </c>
      <c r="Q6" s="55">
        <f>(P6-O6)/P6</f>
        <v>-4.7030484126762195E-2</v>
      </c>
      <c r="R6" s="55"/>
      <c r="S6" s="48">
        <v>240789</v>
      </c>
      <c r="T6" s="48">
        <v>254295</v>
      </c>
      <c r="U6" s="62">
        <f>(T6-S6)/T6</f>
        <v>5.3111543679584733E-2</v>
      </c>
      <c r="V6" s="62"/>
      <c r="W6" s="48">
        <v>211013</v>
      </c>
      <c r="X6" s="48">
        <v>214999</v>
      </c>
      <c r="Y6" s="62">
        <f>(X6-W6)/X6</f>
        <v>1.8539621114516812E-2</v>
      </c>
      <c r="Z6" s="48"/>
      <c r="AA6" s="48"/>
      <c r="AB6" s="53"/>
      <c r="AC6" s="48"/>
      <c r="AD6" s="48"/>
      <c r="AE6" s="53"/>
      <c r="AF6" s="48"/>
      <c r="AG6" s="48"/>
      <c r="AH6" s="53"/>
      <c r="AI6" s="49"/>
      <c r="AJ6" s="49"/>
      <c r="AK6" s="49"/>
      <c r="AL6" s="49"/>
      <c r="AM6" s="49"/>
    </row>
    <row r="7" spans="1:39" s="45" customFormat="1" x14ac:dyDescent="0.35">
      <c r="B7" s="45" t="s">
        <v>114</v>
      </c>
      <c r="C7" s="93">
        <v>28</v>
      </c>
      <c r="D7" s="90">
        <v>23</v>
      </c>
      <c r="E7" s="56"/>
      <c r="H7" s="42">
        <v>54</v>
      </c>
      <c r="K7" s="43">
        <v>0</v>
      </c>
      <c r="L7" s="73">
        <v>0</v>
      </c>
      <c r="M7" s="56"/>
      <c r="O7" s="43">
        <v>350</v>
      </c>
      <c r="P7" s="43">
        <v>169</v>
      </c>
      <c r="Q7" s="56"/>
      <c r="R7" s="56"/>
      <c r="S7" s="43">
        <v>6</v>
      </c>
      <c r="T7" s="43">
        <v>8.5</v>
      </c>
      <c r="U7" s="63"/>
      <c r="V7" s="63"/>
      <c r="W7" s="43">
        <v>2477</v>
      </c>
      <c r="X7" s="43">
        <v>3567</v>
      </c>
      <c r="Y7" s="63"/>
      <c r="Z7" s="43"/>
      <c r="AA7" s="43"/>
      <c r="AB7" s="61"/>
      <c r="AC7" s="43"/>
      <c r="AD7" s="43"/>
      <c r="AE7" s="61"/>
      <c r="AF7" s="43"/>
      <c r="AG7" s="43"/>
      <c r="AH7" s="61"/>
      <c r="AI7" s="49"/>
      <c r="AJ7" s="49"/>
      <c r="AK7" s="49"/>
      <c r="AL7" s="49"/>
      <c r="AM7" s="49"/>
    </row>
    <row r="8" spans="1:39" s="45" customFormat="1" x14ac:dyDescent="0.35">
      <c r="B8" s="45" t="s">
        <v>115</v>
      </c>
      <c r="C8" s="93">
        <v>28000</v>
      </c>
      <c r="D8" s="88">
        <v>57139.716999999997</v>
      </c>
      <c r="E8" s="56"/>
      <c r="G8" s="45">
        <v>5186</v>
      </c>
      <c r="H8" s="88">
        <v>8812.7479999999996</v>
      </c>
      <c r="K8" s="43">
        <v>16853</v>
      </c>
      <c r="L8" s="73">
        <v>15087</v>
      </c>
      <c r="M8" s="56"/>
      <c r="O8" s="43">
        <v>50000</v>
      </c>
      <c r="P8" s="43">
        <v>22158</v>
      </c>
      <c r="Q8" s="56"/>
      <c r="R8" s="56"/>
      <c r="S8" s="43">
        <v>65008</v>
      </c>
      <c r="T8" s="43">
        <v>74528</v>
      </c>
      <c r="U8" s="63"/>
      <c r="V8" s="63"/>
      <c r="W8" s="43">
        <v>50000</v>
      </c>
      <c r="X8" s="43">
        <v>77022</v>
      </c>
      <c r="Y8" s="63"/>
      <c r="Z8" s="43"/>
      <c r="AA8" s="43"/>
      <c r="AB8" s="61"/>
      <c r="AC8" s="43"/>
      <c r="AD8" s="43"/>
      <c r="AE8" s="61"/>
      <c r="AF8" s="43"/>
      <c r="AG8" s="43"/>
      <c r="AH8" s="61"/>
      <c r="AI8" s="49"/>
      <c r="AJ8" s="49"/>
      <c r="AK8" s="49"/>
      <c r="AL8" s="49"/>
      <c r="AM8" s="49"/>
    </row>
    <row r="9" spans="1:39" s="45" customFormat="1" x14ac:dyDescent="0.35">
      <c r="A9" s="44" t="s">
        <v>116</v>
      </c>
      <c r="B9" s="44" t="s">
        <v>117</v>
      </c>
      <c r="C9" s="94">
        <f>SUM(C7:C8)</f>
        <v>28028</v>
      </c>
      <c r="D9" s="76">
        <f>SUM(D7:D8)</f>
        <v>57162.716999999997</v>
      </c>
      <c r="E9" s="55">
        <f>(D9-C9)/D9</f>
        <v>0.50968040934793213</v>
      </c>
      <c r="F9" s="44"/>
      <c r="G9" s="76">
        <f>SUM(G7:G8)</f>
        <v>5186</v>
      </c>
      <c r="H9" s="91">
        <f>SUM(H7:H8)</f>
        <v>8866.7479999999996</v>
      </c>
      <c r="I9" s="55">
        <f>(H9-G9)/H9</f>
        <v>0.41511814703654598</v>
      </c>
      <c r="J9" s="44"/>
      <c r="K9" s="48">
        <f>SUM(K7:K8)</f>
        <v>16853</v>
      </c>
      <c r="L9" s="76">
        <f>SUM(L7:L8)</f>
        <v>15087</v>
      </c>
      <c r="M9" s="55">
        <f>(L9-K9)/L9</f>
        <v>-0.11705441771061179</v>
      </c>
      <c r="N9" s="44"/>
      <c r="O9" s="48">
        <f>SUM(O7:O8)</f>
        <v>50350</v>
      </c>
      <c r="P9" s="48">
        <f>SUM(P7:P8)</f>
        <v>22327</v>
      </c>
      <c r="Q9" s="55">
        <f>(P9-O9)/P9</f>
        <v>-1.2551171227661575</v>
      </c>
      <c r="R9" s="55"/>
      <c r="S9" s="48">
        <f>SUM(S7:S8)</f>
        <v>65014</v>
      </c>
      <c r="T9" s="48">
        <f>SUM(T7:T8)</f>
        <v>74536.5</v>
      </c>
      <c r="U9" s="62">
        <f>(T9-S9)/T9</f>
        <v>0.12775619998255888</v>
      </c>
      <c r="V9" s="62"/>
      <c r="W9" s="48">
        <f>SUM(W7:W8)</f>
        <v>52477</v>
      </c>
      <c r="X9" s="48">
        <f>SUM(X7:X8)</f>
        <v>80589</v>
      </c>
      <c r="Y9" s="62">
        <f>(X9-W9)/X9</f>
        <v>0.3488317264142749</v>
      </c>
      <c r="Z9" s="48"/>
      <c r="AA9" s="48"/>
      <c r="AB9" s="53"/>
      <c r="AC9" s="48"/>
      <c r="AD9" s="48"/>
      <c r="AE9" s="53"/>
      <c r="AF9" s="48"/>
      <c r="AG9" s="48"/>
      <c r="AH9" s="53"/>
      <c r="AI9" s="49"/>
      <c r="AJ9" s="49"/>
      <c r="AK9" s="49"/>
      <c r="AL9" s="49"/>
      <c r="AM9" s="49"/>
    </row>
    <row r="10" spans="1:39" s="45" customFormat="1" x14ac:dyDescent="0.35">
      <c r="A10" s="49"/>
      <c r="B10" s="49" t="s">
        <v>7</v>
      </c>
      <c r="C10" s="83"/>
      <c r="D10" s="92"/>
      <c r="E10" s="57"/>
      <c r="F10" s="49"/>
      <c r="G10" s="49"/>
      <c r="H10" s="90"/>
      <c r="I10" s="49"/>
      <c r="J10" s="49"/>
      <c r="K10" s="49"/>
      <c r="L10" s="73"/>
      <c r="M10" s="57"/>
      <c r="N10" s="49"/>
      <c r="O10" s="49"/>
      <c r="P10" s="43"/>
      <c r="Q10" s="57"/>
      <c r="R10" s="57"/>
      <c r="S10" s="49"/>
      <c r="T10" s="43"/>
      <c r="U10" s="63"/>
      <c r="V10" s="63"/>
      <c r="W10" s="49"/>
      <c r="X10" s="49"/>
      <c r="Y10" s="57"/>
      <c r="Z10" s="49"/>
      <c r="AA10" s="49"/>
      <c r="AB10" s="49"/>
      <c r="AC10" s="43"/>
      <c r="AD10" s="43"/>
      <c r="AE10" s="60"/>
      <c r="AF10" s="43"/>
      <c r="AG10" s="43"/>
      <c r="AH10" s="60"/>
      <c r="AI10" s="49"/>
      <c r="AJ10" s="49"/>
      <c r="AK10" s="49"/>
      <c r="AL10" s="49"/>
      <c r="AM10" s="49"/>
    </row>
    <row r="11" spans="1:39" s="45" customFormat="1" x14ac:dyDescent="0.35">
      <c r="A11" s="49"/>
      <c r="B11" s="45" t="s">
        <v>8</v>
      </c>
      <c r="C11" s="93">
        <v>24030</v>
      </c>
      <c r="D11" s="103">
        <v>24366.420000000002</v>
      </c>
      <c r="E11" s="56"/>
      <c r="G11" s="93">
        <v>18000</v>
      </c>
      <c r="H11" s="88">
        <v>16802.13</v>
      </c>
      <c r="K11" s="43">
        <v>20000</v>
      </c>
      <c r="L11" s="73">
        <v>20208</v>
      </c>
      <c r="M11" s="56"/>
      <c r="O11" s="43">
        <v>29200</v>
      </c>
      <c r="P11" s="43">
        <v>29180</v>
      </c>
      <c r="Q11" s="56"/>
      <c r="R11" s="56"/>
      <c r="S11" s="43">
        <v>19738</v>
      </c>
      <c r="T11" s="43">
        <v>21155</v>
      </c>
      <c r="U11" s="63"/>
      <c r="V11" s="63"/>
      <c r="W11" s="43">
        <v>10000</v>
      </c>
      <c r="X11" s="43">
        <v>8329</v>
      </c>
      <c r="Y11" s="63"/>
      <c r="Z11" s="43"/>
      <c r="AA11" s="43"/>
      <c r="AB11" s="61"/>
      <c r="AC11" s="43"/>
      <c r="AD11" s="43"/>
      <c r="AE11" s="61"/>
      <c r="AF11" s="43"/>
      <c r="AG11" s="43"/>
      <c r="AH11" s="61"/>
      <c r="AI11" s="49"/>
      <c r="AJ11" s="49"/>
      <c r="AK11" s="49"/>
      <c r="AL11" s="49"/>
      <c r="AM11" s="49"/>
    </row>
    <row r="12" spans="1:39" s="45" customFormat="1" x14ac:dyDescent="0.35">
      <c r="A12" s="49"/>
      <c r="B12" s="45" t="s">
        <v>3</v>
      </c>
      <c r="C12" s="93"/>
      <c r="D12" s="92"/>
      <c r="E12" s="57"/>
      <c r="G12" s="93"/>
      <c r="H12" s="90"/>
      <c r="K12" s="49"/>
      <c r="L12" s="73"/>
      <c r="M12" s="57"/>
      <c r="O12" s="49"/>
      <c r="P12" s="43"/>
      <c r="Q12" s="57"/>
      <c r="R12" s="57"/>
      <c r="S12" s="49"/>
      <c r="T12" s="43"/>
      <c r="U12" s="63"/>
      <c r="V12" s="63"/>
      <c r="W12" s="50"/>
      <c r="X12" s="49"/>
      <c r="Y12" s="57"/>
      <c r="Z12" s="49"/>
      <c r="AA12" s="49"/>
      <c r="AB12" s="49"/>
      <c r="AC12" s="43"/>
      <c r="AD12" s="43"/>
      <c r="AE12" s="61"/>
      <c r="AF12" s="43"/>
      <c r="AG12" s="43"/>
      <c r="AH12" s="61"/>
      <c r="AI12" s="49"/>
      <c r="AJ12" s="49"/>
      <c r="AK12" s="49"/>
      <c r="AL12" s="49"/>
      <c r="AM12" s="49"/>
    </row>
    <row r="13" spans="1:39" s="45" customFormat="1" x14ac:dyDescent="0.35">
      <c r="A13" s="49"/>
      <c r="B13" s="45" t="s">
        <v>118</v>
      </c>
      <c r="C13" s="93">
        <v>9691</v>
      </c>
      <c r="D13" s="88">
        <v>9691.3169999999991</v>
      </c>
      <c r="E13" s="56"/>
      <c r="G13" s="93">
        <v>26362</v>
      </c>
      <c r="H13" s="93">
        <v>27887.25</v>
      </c>
      <c r="K13" s="43">
        <v>12300</v>
      </c>
      <c r="L13" s="73">
        <v>11470</v>
      </c>
      <c r="M13" s="56"/>
      <c r="O13" s="43">
        <v>26500</v>
      </c>
      <c r="P13" s="43">
        <v>27955</v>
      </c>
      <c r="Q13" s="56"/>
      <c r="R13" s="56"/>
      <c r="S13" s="43">
        <v>19990</v>
      </c>
      <c r="T13" s="43">
        <v>20539</v>
      </c>
      <c r="U13" s="63"/>
      <c r="V13" s="63"/>
      <c r="W13" s="43">
        <v>8992</v>
      </c>
      <c r="X13" s="43">
        <v>10101</v>
      </c>
      <c r="Y13" s="63"/>
      <c r="Z13" s="43"/>
      <c r="AA13" s="43"/>
      <c r="AB13" s="61"/>
      <c r="AC13" s="43"/>
      <c r="AD13" s="43"/>
      <c r="AE13" s="61"/>
      <c r="AF13" s="43"/>
      <c r="AG13" s="43"/>
      <c r="AH13" s="61"/>
      <c r="AI13" s="49"/>
      <c r="AJ13" s="49"/>
      <c r="AK13" s="49"/>
      <c r="AL13" s="49"/>
      <c r="AM13" s="49"/>
    </row>
    <row r="14" spans="1:39" s="45" customFormat="1" x14ac:dyDescent="0.35">
      <c r="A14" s="49"/>
      <c r="B14" s="45" t="s">
        <v>119</v>
      </c>
      <c r="C14" s="93"/>
      <c r="D14" s="92"/>
      <c r="E14" s="57"/>
      <c r="G14" s="93"/>
      <c r="H14" s="42">
        <v>0</v>
      </c>
      <c r="K14" s="49">
        <v>0</v>
      </c>
      <c r="L14" s="73">
        <v>0</v>
      </c>
      <c r="M14" s="57"/>
      <c r="O14" s="49">
        <v>0</v>
      </c>
      <c r="P14" s="43">
        <v>0</v>
      </c>
      <c r="Q14" s="57"/>
      <c r="R14" s="57"/>
      <c r="S14" s="43">
        <v>0</v>
      </c>
      <c r="T14" s="43">
        <v>0</v>
      </c>
      <c r="U14" s="63"/>
      <c r="V14" s="63"/>
      <c r="W14" s="49">
        <v>0</v>
      </c>
      <c r="X14" s="49">
        <v>0</v>
      </c>
      <c r="Y14" s="63"/>
      <c r="Z14" s="49"/>
      <c r="AA14" s="49"/>
      <c r="AB14" s="49"/>
      <c r="AC14" s="43"/>
      <c r="AD14" s="43"/>
      <c r="AE14" s="60"/>
      <c r="AF14" s="43"/>
      <c r="AG14" s="43"/>
      <c r="AH14" s="60"/>
      <c r="AI14" s="49"/>
      <c r="AJ14" s="49"/>
      <c r="AK14" s="49"/>
      <c r="AL14" s="49"/>
      <c r="AM14" s="49"/>
    </row>
    <row r="15" spans="1:39" s="45" customFormat="1" x14ac:dyDescent="0.35">
      <c r="A15" s="49"/>
      <c r="B15" s="45" t="s">
        <v>12</v>
      </c>
      <c r="C15" s="93">
        <v>4000</v>
      </c>
      <c r="D15" s="103">
        <v>3717.19</v>
      </c>
      <c r="E15" s="56"/>
      <c r="G15" s="93">
        <v>2450</v>
      </c>
      <c r="H15" s="88">
        <v>1235</v>
      </c>
      <c r="K15" s="43">
        <v>4300</v>
      </c>
      <c r="L15" s="73">
        <v>6430</v>
      </c>
      <c r="M15" s="56"/>
      <c r="O15" s="43">
        <v>5750</v>
      </c>
      <c r="P15" s="43">
        <v>5749</v>
      </c>
      <c r="Q15" s="56"/>
      <c r="R15" s="56"/>
      <c r="S15" s="43">
        <v>4178</v>
      </c>
      <c r="T15" s="43">
        <v>4078</v>
      </c>
      <c r="U15" s="63"/>
      <c r="V15" s="63"/>
      <c r="W15" s="43">
        <v>5054</v>
      </c>
      <c r="X15" s="43">
        <v>5267</v>
      </c>
      <c r="Y15" s="57"/>
      <c r="Z15" s="43"/>
      <c r="AA15" s="43"/>
      <c r="AB15" s="61"/>
      <c r="AC15" s="43"/>
      <c r="AD15" s="43"/>
      <c r="AE15" s="61"/>
      <c r="AF15" s="43"/>
      <c r="AG15" s="43"/>
      <c r="AH15" s="61"/>
      <c r="AI15" s="49"/>
      <c r="AJ15" s="49"/>
      <c r="AK15" s="49"/>
      <c r="AL15" s="49"/>
      <c r="AM15" s="49"/>
    </row>
    <row r="16" spans="1:39" s="45" customFormat="1" x14ac:dyDescent="0.35">
      <c r="A16" s="49"/>
      <c r="B16" s="45" t="s">
        <v>120</v>
      </c>
      <c r="C16" s="93"/>
      <c r="D16" s="92"/>
      <c r="E16" s="56"/>
      <c r="G16" s="93"/>
      <c r="H16" s="90"/>
      <c r="K16" s="43">
        <v>0</v>
      </c>
      <c r="L16" s="73">
        <v>0</v>
      </c>
      <c r="M16" s="56"/>
      <c r="O16" s="43">
        <v>0</v>
      </c>
      <c r="P16" s="43">
        <v>0</v>
      </c>
      <c r="Q16" s="56"/>
      <c r="R16" s="56"/>
      <c r="S16" s="43">
        <v>0</v>
      </c>
      <c r="T16" s="43">
        <v>2557</v>
      </c>
      <c r="U16" s="63"/>
      <c r="V16" s="63"/>
      <c r="W16" s="43">
        <v>3772</v>
      </c>
      <c r="X16" s="43">
        <v>2670</v>
      </c>
      <c r="Y16" s="63"/>
      <c r="Z16" s="43"/>
      <c r="AA16" s="43"/>
      <c r="AB16" s="61"/>
      <c r="AC16" s="43"/>
      <c r="AD16" s="43"/>
      <c r="AE16" s="61"/>
      <c r="AF16" s="49"/>
      <c r="AG16" s="43"/>
      <c r="AH16" s="61"/>
      <c r="AI16" s="49"/>
      <c r="AJ16" s="49"/>
      <c r="AK16" s="49"/>
      <c r="AL16" s="49"/>
      <c r="AM16" s="49"/>
    </row>
    <row r="17" spans="1:39" s="45" customFormat="1" x14ac:dyDescent="0.35">
      <c r="A17" s="49"/>
      <c r="B17" s="45" t="s">
        <v>13</v>
      </c>
      <c r="C17" s="93">
        <v>4689</v>
      </c>
      <c r="D17" s="93">
        <v>4685.46</v>
      </c>
      <c r="E17" s="56"/>
      <c r="G17" s="93">
        <v>3188</v>
      </c>
      <c r="H17" s="88">
        <v>3188.4</v>
      </c>
      <c r="K17" s="43">
        <v>0</v>
      </c>
      <c r="L17" s="73">
        <v>0</v>
      </c>
      <c r="M17" s="56"/>
      <c r="O17" s="43">
        <v>2500</v>
      </c>
      <c r="P17" s="43">
        <v>2561</v>
      </c>
      <c r="Q17" s="56"/>
      <c r="R17" s="56"/>
      <c r="S17" s="43"/>
      <c r="U17" s="57"/>
      <c r="V17" s="57"/>
      <c r="W17" s="49"/>
      <c r="X17" s="49"/>
      <c r="Y17" s="57"/>
      <c r="Z17" s="51"/>
      <c r="AA17" s="49"/>
      <c r="AB17" s="49"/>
      <c r="AC17" s="43"/>
      <c r="AD17" s="43"/>
      <c r="AE17" s="61"/>
      <c r="AF17" s="43"/>
      <c r="AG17" s="43"/>
      <c r="AH17" s="61"/>
      <c r="AI17" s="49"/>
      <c r="AJ17" s="49"/>
      <c r="AK17" s="49"/>
      <c r="AL17" s="49"/>
      <c r="AM17" s="49"/>
    </row>
    <row r="18" spans="1:39" s="45" customFormat="1" x14ac:dyDescent="0.35">
      <c r="A18" s="49"/>
      <c r="B18" s="45" t="s">
        <v>15</v>
      </c>
      <c r="C18" s="81"/>
      <c r="D18" s="42">
        <v>0</v>
      </c>
      <c r="E18" s="56"/>
      <c r="H18" s="73"/>
      <c r="K18" s="43">
        <v>15563</v>
      </c>
      <c r="L18" s="73">
        <v>15563</v>
      </c>
      <c r="M18" s="56"/>
      <c r="O18" s="43">
        <v>21250</v>
      </c>
      <c r="P18" s="43">
        <v>21227</v>
      </c>
      <c r="Q18" s="56"/>
      <c r="R18" s="56"/>
      <c r="S18" s="43">
        <v>15039</v>
      </c>
      <c r="T18" s="43">
        <v>15324</v>
      </c>
      <c r="U18" s="57"/>
      <c r="V18" s="57"/>
      <c r="W18" s="43">
        <v>19412</v>
      </c>
      <c r="X18" s="43">
        <v>14809</v>
      </c>
      <c r="Y18" s="57"/>
      <c r="Z18" s="43"/>
      <c r="AA18" s="43"/>
      <c r="AB18" s="61"/>
      <c r="AC18" s="43"/>
      <c r="AD18" s="43"/>
      <c r="AE18" s="61"/>
      <c r="AF18" s="43"/>
      <c r="AG18" s="43"/>
      <c r="AH18" s="61"/>
      <c r="AI18" s="49"/>
      <c r="AJ18" s="49"/>
      <c r="AK18" s="49"/>
      <c r="AL18" s="49"/>
      <c r="AM18" s="49"/>
    </row>
    <row r="19" spans="1:39" s="45" customFormat="1" x14ac:dyDescent="0.35">
      <c r="A19" s="44" t="s">
        <v>121</v>
      </c>
      <c r="B19" s="44" t="s">
        <v>117</v>
      </c>
      <c r="C19" s="95">
        <f>SUM(C11:C17)</f>
        <v>42410</v>
      </c>
      <c r="D19" s="76">
        <f>SUM(D10:D18)</f>
        <v>42460.387000000002</v>
      </c>
      <c r="E19" s="55">
        <f>(D19-C19)/D19</f>
        <v>1.1866825424837141E-3</v>
      </c>
      <c r="F19" s="44"/>
      <c r="G19" s="76">
        <f>SUM(G10:G18)</f>
        <v>50000</v>
      </c>
      <c r="H19" s="76">
        <f>SUM(H10:H18)</f>
        <v>49112.780000000006</v>
      </c>
      <c r="I19" s="55">
        <f>(H19-G19)/H19</f>
        <v>-1.8064951729468252E-2</v>
      </c>
      <c r="J19" s="44"/>
      <c r="K19" s="48">
        <f>SUM(K10:K18)</f>
        <v>52163</v>
      </c>
      <c r="L19" s="48">
        <f>SUM(L10:L18)</f>
        <v>53671</v>
      </c>
      <c r="M19" s="55">
        <f>(L19-K19)/L19</f>
        <v>2.8097110171228411E-2</v>
      </c>
      <c r="N19" s="44"/>
      <c r="O19" s="48">
        <f>SUM(O10:O18)</f>
        <v>85200</v>
      </c>
      <c r="P19" s="48">
        <f>SUM(P10:P18)</f>
        <v>86672</v>
      </c>
      <c r="Q19" s="55">
        <f>(P19-O19)/P19</f>
        <v>1.698357024183127E-2</v>
      </c>
      <c r="R19" s="55"/>
      <c r="S19" s="48">
        <f>SUM(S11:S18)</f>
        <v>58945</v>
      </c>
      <c r="T19" s="48">
        <f>SUM(T11:T18)</f>
        <v>63653</v>
      </c>
      <c r="U19" s="62">
        <f>(T19-S19)/T19</f>
        <v>7.396352096523337E-2</v>
      </c>
      <c r="V19" s="62"/>
      <c r="W19" s="48">
        <f>SUM(W11:W18)</f>
        <v>47230</v>
      </c>
      <c r="X19" s="48">
        <f>SUM(X10:X18)</f>
        <v>41176</v>
      </c>
      <c r="Y19" s="62">
        <f>(X19-W19)/X19</f>
        <v>-0.14702739459879541</v>
      </c>
      <c r="Z19" s="48"/>
      <c r="AA19" s="48"/>
      <c r="AB19" s="53"/>
      <c r="AC19" s="48"/>
      <c r="AD19" s="48"/>
      <c r="AE19" s="53"/>
      <c r="AF19" s="48"/>
      <c r="AG19" s="48"/>
      <c r="AH19" s="53"/>
      <c r="AI19" s="49"/>
      <c r="AJ19" s="49"/>
      <c r="AK19" s="49"/>
      <c r="AL19" s="49"/>
      <c r="AM19" s="49"/>
    </row>
    <row r="20" spans="1:39" s="44" customFormat="1" x14ac:dyDescent="0.35">
      <c r="A20" s="44" t="s">
        <v>140</v>
      </c>
      <c r="B20" s="44" t="s">
        <v>141</v>
      </c>
      <c r="C20" s="48">
        <f>SUM(C19+C9+C6+C5)</f>
        <v>472966.07546855259</v>
      </c>
      <c r="D20" s="48">
        <f>SUM(D19+D9+D6+D5)</f>
        <v>526322.50670644059</v>
      </c>
      <c r="E20" s="55">
        <f>(D20-C20)/D20</f>
        <v>0.10137592551718078</v>
      </c>
      <c r="G20" s="48">
        <f>SUM(G19+G9+G6+G5)</f>
        <v>402051</v>
      </c>
      <c r="H20" s="48">
        <f>SUM(H19+H9+H6+H5)</f>
        <v>404844.52799999999</v>
      </c>
      <c r="I20" s="55">
        <f>(H20-G20)/H20</f>
        <v>6.9002488777617646E-3</v>
      </c>
      <c r="K20" s="48">
        <f>SUM(K19+K9+K6+K5)</f>
        <v>360496</v>
      </c>
      <c r="L20" s="48">
        <f>SUM(L19+L9+L6+L5)</f>
        <v>388575</v>
      </c>
      <c r="M20" s="55">
        <f>(L20-K20)/L20</f>
        <v>7.2261468185035066E-2</v>
      </c>
      <c r="O20" s="48">
        <f>SUM(O19+O9+O6+O5)</f>
        <v>433650</v>
      </c>
      <c r="P20" s="48">
        <f>SUM(P19+P9+P6+P5)</f>
        <v>394212</v>
      </c>
      <c r="Q20" s="55">
        <f>(P20-O20)/P20</f>
        <v>-0.10004261666311527</v>
      </c>
      <c r="R20" s="55"/>
      <c r="S20" s="48">
        <f>SUM(S19+S9+S6+S5)</f>
        <v>395085</v>
      </c>
      <c r="T20" s="48">
        <f>SUM(T19+T9+T6+T5)</f>
        <v>410703.5</v>
      </c>
      <c r="U20" s="62">
        <f>(T20-S20)/T20</f>
        <v>3.8028650839352474E-2</v>
      </c>
      <c r="V20" s="62"/>
      <c r="W20" s="48">
        <f>SUM(W19+W9+W6+W5)</f>
        <v>341720</v>
      </c>
      <c r="X20" s="48">
        <f>SUM(X19+X9+X6+X5)</f>
        <v>353125</v>
      </c>
      <c r="Y20" s="62">
        <f>(X20-W20)/X20</f>
        <v>3.2297345132743363E-2</v>
      </c>
      <c r="AA20" s="52"/>
    </row>
    <row r="22" spans="1:39" x14ac:dyDescent="0.35">
      <c r="A22" s="45" t="s">
        <v>142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4"/>
  <sheetViews>
    <sheetView topLeftCell="I65" zoomScaleNormal="100" workbookViewId="0">
      <selection activeCell="O86" sqref="O86"/>
    </sheetView>
  </sheetViews>
  <sheetFormatPr defaultRowHeight="14.5" x14ac:dyDescent="0.35"/>
  <cols>
    <col min="12" max="12" width="8.90625" style="36"/>
    <col min="13" max="13" width="8.81640625" style="36"/>
    <col min="14" max="14" width="12" bestFit="1" customWidth="1"/>
  </cols>
  <sheetData>
    <row r="1" spans="1:14" x14ac:dyDescent="0.35">
      <c r="A1" s="37" t="s">
        <v>72</v>
      </c>
    </row>
    <row r="3" spans="1:14" ht="15" thickBot="1" x14ac:dyDescent="0.4">
      <c r="A3" s="27" t="s">
        <v>59</v>
      </c>
      <c r="B3" s="28">
        <v>2010</v>
      </c>
      <c r="C3" s="28">
        <v>2011</v>
      </c>
      <c r="D3" s="28">
        <v>2012</v>
      </c>
      <c r="E3" s="28">
        <v>2013</v>
      </c>
      <c r="F3" s="28">
        <v>2014</v>
      </c>
      <c r="G3" s="28">
        <v>2015</v>
      </c>
      <c r="H3" s="28">
        <v>2016</v>
      </c>
      <c r="I3" s="28">
        <v>2017</v>
      </c>
      <c r="J3" s="28">
        <v>2018</v>
      </c>
      <c r="K3" s="28">
        <v>2019</v>
      </c>
    </row>
    <row r="4" spans="1:14" ht="15" thickTop="1" x14ac:dyDescent="0.35">
      <c r="A4" s="29" t="s">
        <v>60</v>
      </c>
      <c r="B4" s="30">
        <v>58701.553999999996</v>
      </c>
      <c r="C4" s="30">
        <v>16515.417000000001</v>
      </c>
      <c r="D4" s="30">
        <v>78651.737999999998</v>
      </c>
      <c r="E4" s="30">
        <v>40427.991999999998</v>
      </c>
      <c r="F4" s="30">
        <v>36652</v>
      </c>
      <c r="G4" s="30">
        <v>22078.932000000001</v>
      </c>
      <c r="H4" s="30">
        <v>65134.461000000003</v>
      </c>
      <c r="I4" s="30">
        <v>17846.511999999999</v>
      </c>
      <c r="J4" s="30">
        <v>49293.601999999999</v>
      </c>
      <c r="K4" s="30">
        <v>51393.675000000003</v>
      </c>
      <c r="N4" s="30"/>
    </row>
    <row r="5" spans="1:14" x14ac:dyDescent="0.35">
      <c r="A5" s="31" t="s">
        <v>61</v>
      </c>
      <c r="B5" s="32">
        <v>39169.375999999997</v>
      </c>
      <c r="C5" s="30">
        <v>37923.57</v>
      </c>
      <c r="D5" s="30">
        <v>49724.470999999998</v>
      </c>
      <c r="E5" s="30">
        <v>41412.766000000003</v>
      </c>
      <c r="F5" s="30">
        <v>39835.652999999998</v>
      </c>
      <c r="G5" s="30">
        <v>6022.2749999999996</v>
      </c>
      <c r="H5" s="30">
        <v>19466.804</v>
      </c>
      <c r="I5" s="30">
        <v>9151.0439999999999</v>
      </c>
      <c r="J5" s="30">
        <v>53043.491999999998</v>
      </c>
      <c r="K5" s="30">
        <v>71855.088000000003</v>
      </c>
      <c r="N5" s="30"/>
    </row>
    <row r="6" spans="1:14" x14ac:dyDescent="0.35">
      <c r="A6" s="31" t="s">
        <v>62</v>
      </c>
      <c r="B6" s="32">
        <v>86905.979000000007</v>
      </c>
      <c r="C6" s="30">
        <v>42168.920999999995</v>
      </c>
      <c r="D6" s="30">
        <v>40155.114000000001</v>
      </c>
      <c r="E6" s="30">
        <v>44599.222999999998</v>
      </c>
      <c r="F6" s="30">
        <v>30567.431</v>
      </c>
      <c r="G6" s="30">
        <v>37662.646000000001</v>
      </c>
      <c r="H6" s="30">
        <v>23894.225999999999</v>
      </c>
      <c r="I6" s="30">
        <v>56916.328000000001</v>
      </c>
      <c r="J6" s="30">
        <v>44108.881000000001</v>
      </c>
      <c r="K6" s="30">
        <v>77518.892999999996</v>
      </c>
      <c r="N6" s="30"/>
    </row>
    <row r="7" spans="1:14" x14ac:dyDescent="0.35">
      <c r="A7" s="33" t="s">
        <v>63</v>
      </c>
      <c r="B7" s="32">
        <v>88852.979000000007</v>
      </c>
      <c r="C7" s="30">
        <v>31488.9</v>
      </c>
      <c r="D7" s="30">
        <v>26327.536</v>
      </c>
      <c r="E7" s="30">
        <v>45432.888999999996</v>
      </c>
      <c r="F7" s="30">
        <v>66923.464999999997</v>
      </c>
      <c r="G7" s="30">
        <v>56286.927000000003</v>
      </c>
      <c r="H7" s="30">
        <v>48150.017</v>
      </c>
      <c r="I7" s="30">
        <v>61725.11</v>
      </c>
      <c r="J7" s="30">
        <v>45637.889000000003</v>
      </c>
      <c r="K7" s="30">
        <v>59268.646000000001</v>
      </c>
      <c r="N7" s="30"/>
    </row>
    <row r="8" spans="1:14" x14ac:dyDescent="0.35">
      <c r="A8" s="33" t="s">
        <v>64</v>
      </c>
      <c r="B8" s="32">
        <v>86972.982000000004</v>
      </c>
      <c r="C8" s="30">
        <v>33625.646000000001</v>
      </c>
      <c r="D8" s="30">
        <v>19526.810000000001</v>
      </c>
      <c r="E8" s="30">
        <v>28565.166000000001</v>
      </c>
      <c r="F8" s="30">
        <v>48568.311000000002</v>
      </c>
      <c r="G8" s="30">
        <v>41864.801000000007</v>
      </c>
      <c r="H8" s="30">
        <v>44819.039999999994</v>
      </c>
      <c r="I8" s="30">
        <v>84155.187000000005</v>
      </c>
      <c r="J8" s="30">
        <v>71991.448999999993</v>
      </c>
      <c r="K8" s="30">
        <v>54270.66</v>
      </c>
      <c r="N8" s="30"/>
    </row>
    <row r="9" spans="1:14" x14ac:dyDescent="0.35">
      <c r="A9" s="33" t="s">
        <v>65</v>
      </c>
      <c r="B9" s="32">
        <v>37524.601999999999</v>
      </c>
      <c r="C9" s="30">
        <v>26411.385999999999</v>
      </c>
      <c r="D9" s="30">
        <v>4921.8230000000003</v>
      </c>
      <c r="E9" s="30">
        <v>12486.753999999999</v>
      </c>
      <c r="F9" s="30">
        <v>19600.587</v>
      </c>
      <c r="G9" s="30">
        <v>52943.192000000003</v>
      </c>
      <c r="H9" s="30">
        <v>45238.968000000001</v>
      </c>
      <c r="I9" s="30">
        <v>30459.251</v>
      </c>
      <c r="J9" s="30">
        <v>51014.008999999998</v>
      </c>
      <c r="K9" s="30">
        <v>58233.701999999997</v>
      </c>
      <c r="N9" s="30"/>
    </row>
    <row r="10" spans="1:14" x14ac:dyDescent="0.35">
      <c r="A10" s="33" t="s">
        <v>66</v>
      </c>
      <c r="B10" s="32">
        <v>26502.75</v>
      </c>
      <c r="C10" s="30">
        <v>18184.773000000001</v>
      </c>
      <c r="D10" s="30">
        <v>406.91</v>
      </c>
      <c r="E10" s="30">
        <v>3551.511</v>
      </c>
      <c r="F10" s="30">
        <v>9206.4189999999999</v>
      </c>
      <c r="G10" s="30">
        <v>25117.166000000001</v>
      </c>
      <c r="H10" s="30">
        <v>19197.670999999998</v>
      </c>
      <c r="I10" s="30">
        <v>43536.495000000003</v>
      </c>
      <c r="J10" s="30">
        <v>44195.682999999997</v>
      </c>
      <c r="K10" s="30">
        <v>38589.911999999997</v>
      </c>
      <c r="N10" s="30"/>
    </row>
    <row r="11" spans="1:14" x14ac:dyDescent="0.35">
      <c r="A11" s="33" t="s">
        <v>67</v>
      </c>
      <c r="B11" s="32">
        <v>22034.966</v>
      </c>
      <c r="C11" s="30">
        <v>12492.571</v>
      </c>
      <c r="D11" s="30">
        <v>688.51300000000003</v>
      </c>
      <c r="E11" s="30">
        <v>1457.66</v>
      </c>
      <c r="F11" s="30">
        <v>2205.8530000000001</v>
      </c>
      <c r="G11" s="30">
        <v>29231.613000000001</v>
      </c>
      <c r="H11" s="30">
        <v>10001.39</v>
      </c>
      <c r="I11" s="30">
        <v>20863.339</v>
      </c>
      <c r="J11" s="30">
        <v>15039.334000000001</v>
      </c>
      <c r="K11" s="30">
        <v>4055.895</v>
      </c>
      <c r="N11" s="30"/>
    </row>
    <row r="12" spans="1:14" x14ac:dyDescent="0.35">
      <c r="A12" s="33" t="s">
        <v>68</v>
      </c>
      <c r="B12" s="32">
        <v>3478.098</v>
      </c>
      <c r="C12" s="30">
        <v>7544.357</v>
      </c>
      <c r="D12" s="30">
        <v>1624.854</v>
      </c>
      <c r="E12" s="30">
        <v>670.43100000000004</v>
      </c>
      <c r="F12" s="30">
        <v>284.37</v>
      </c>
      <c r="G12" s="30">
        <v>1095.652</v>
      </c>
      <c r="H12" s="30">
        <v>930.57399999999996</v>
      </c>
      <c r="I12" s="30">
        <v>5682.7030000000004</v>
      </c>
      <c r="J12" s="30">
        <v>543.12599999999998</v>
      </c>
      <c r="K12" s="36"/>
      <c r="N12" s="30"/>
    </row>
    <row r="13" spans="1:14" x14ac:dyDescent="0.35">
      <c r="A13" s="33" t="s">
        <v>69</v>
      </c>
      <c r="B13" s="32">
        <v>1364.729</v>
      </c>
      <c r="C13" s="30">
        <v>2560.9380000000001</v>
      </c>
      <c r="D13" s="30">
        <v>660.15200000000004</v>
      </c>
      <c r="E13" s="30">
        <v>974.27</v>
      </c>
      <c r="F13" s="30">
        <v>1696.066</v>
      </c>
      <c r="G13" s="30">
        <v>218.76599999999999</v>
      </c>
      <c r="H13" s="30">
        <v>8967.5789999999997</v>
      </c>
      <c r="I13" s="30">
        <v>158.828</v>
      </c>
      <c r="J13" s="30">
        <v>198.69499999999999</v>
      </c>
      <c r="K13" s="36"/>
      <c r="N13" s="30"/>
    </row>
    <row r="14" spans="1:14" x14ac:dyDescent="0.35">
      <c r="A14" s="33" t="s">
        <v>70</v>
      </c>
      <c r="B14" s="32">
        <v>2061</v>
      </c>
      <c r="C14" s="30">
        <v>4814.9120000000003</v>
      </c>
      <c r="D14" s="30">
        <v>641.41200000000003</v>
      </c>
      <c r="E14" s="30">
        <v>533.98599999999999</v>
      </c>
      <c r="F14" s="30">
        <v>478.21100000000001</v>
      </c>
      <c r="G14" s="30">
        <v>129.072</v>
      </c>
      <c r="H14" s="30">
        <v>3877.1610000000001</v>
      </c>
      <c r="I14" s="30">
        <v>344.17899999999997</v>
      </c>
      <c r="J14" s="30">
        <v>585.38499999999999</v>
      </c>
      <c r="K14" s="36"/>
      <c r="N14" s="30"/>
    </row>
    <row r="15" spans="1:14" ht="15" thickBot="1" x14ac:dyDescent="0.4">
      <c r="A15" s="34" t="s">
        <v>71</v>
      </c>
      <c r="B15" s="35">
        <v>6651</v>
      </c>
      <c r="C15" s="30">
        <v>9653.4459999999999</v>
      </c>
      <c r="D15" s="30">
        <v>6116.0709999999999</v>
      </c>
      <c r="E15" s="30">
        <v>7190.8940000000002</v>
      </c>
      <c r="F15" s="30">
        <v>16495.38</v>
      </c>
      <c r="G15" s="30">
        <v>9856.2180000000008</v>
      </c>
      <c r="H15" s="30">
        <v>25653.574000000001</v>
      </c>
      <c r="I15" s="30">
        <v>13920.332</v>
      </c>
      <c r="J15" s="30">
        <v>51047.856</v>
      </c>
      <c r="K15" s="36"/>
      <c r="N15" s="30"/>
    </row>
    <row r="16" spans="1:14" ht="15" thickTop="1" x14ac:dyDescent="0.35"/>
    <row r="17" spans="1:33" x14ac:dyDescent="0.35">
      <c r="A17" s="37" t="s">
        <v>74</v>
      </c>
    </row>
    <row r="18" spans="1:33" ht="15" thickBot="1" x14ac:dyDescent="0.4">
      <c r="N18" s="33"/>
      <c r="O18" s="34"/>
    </row>
    <row r="19" spans="1:33" ht="15.5" thickTop="1" thickBot="1" x14ac:dyDescent="0.4">
      <c r="A19" s="27" t="s">
        <v>59</v>
      </c>
      <c r="B19" s="28"/>
      <c r="C19" s="28">
        <v>2011</v>
      </c>
      <c r="D19" s="28">
        <v>2012</v>
      </c>
      <c r="E19" s="28">
        <v>2013</v>
      </c>
      <c r="F19" s="28">
        <v>2014</v>
      </c>
      <c r="G19" s="28">
        <v>2015</v>
      </c>
      <c r="H19" s="28">
        <v>2016</v>
      </c>
      <c r="I19" s="28">
        <v>2017</v>
      </c>
      <c r="J19" s="28">
        <v>2018</v>
      </c>
      <c r="K19" s="28">
        <v>2019</v>
      </c>
      <c r="N19" s="32"/>
      <c r="O19" s="35"/>
    </row>
    <row r="20" spans="1:33" ht="15" thickTop="1" x14ac:dyDescent="0.35">
      <c r="A20" s="29" t="s">
        <v>60</v>
      </c>
      <c r="B20" s="30"/>
      <c r="C20" s="38">
        <v>65723</v>
      </c>
      <c r="D20" s="38">
        <v>53306</v>
      </c>
      <c r="E20" s="38">
        <f>4168.5+3031</f>
        <v>7199.5</v>
      </c>
      <c r="F20" s="30">
        <v>13172</v>
      </c>
      <c r="G20" s="30">
        <v>2000.44</v>
      </c>
      <c r="H20" s="30">
        <v>2096.645</v>
      </c>
      <c r="I20" s="30">
        <v>1023.972</v>
      </c>
      <c r="J20" s="30">
        <v>588.03200000000004</v>
      </c>
      <c r="K20" s="30">
        <v>15956.424999999999</v>
      </c>
      <c r="N20" s="30"/>
      <c r="O20" s="30"/>
    </row>
    <row r="21" spans="1:33" x14ac:dyDescent="0.35">
      <c r="A21" s="31" t="s">
        <v>61</v>
      </c>
      <c r="B21" s="32"/>
      <c r="C21" s="38">
        <v>35535</v>
      </c>
      <c r="D21" s="38">
        <v>18224</v>
      </c>
      <c r="E21" s="38">
        <v>10918.5</v>
      </c>
      <c r="F21" s="30">
        <v>2631</v>
      </c>
      <c r="G21" s="30">
        <v>1775.298</v>
      </c>
      <c r="H21" s="30">
        <v>1116.3969999999999</v>
      </c>
      <c r="I21" s="30">
        <v>319.81</v>
      </c>
      <c r="J21" s="30">
        <v>395.517</v>
      </c>
      <c r="K21" s="30">
        <v>53853.68</v>
      </c>
      <c r="N21" s="30"/>
      <c r="O21" s="30"/>
    </row>
    <row r="22" spans="1:33" x14ac:dyDescent="0.35">
      <c r="A22" s="31" t="s">
        <v>62</v>
      </c>
      <c r="B22" s="32"/>
      <c r="C22" s="38">
        <v>49687</v>
      </c>
      <c r="D22" s="38">
        <v>16208.165999999999</v>
      </c>
      <c r="E22" s="38">
        <v>10918.5</v>
      </c>
      <c r="F22" s="30">
        <v>6178.7160000000003</v>
      </c>
      <c r="G22" s="30">
        <v>2826.9949999999999</v>
      </c>
      <c r="H22" s="30">
        <v>1880.51</v>
      </c>
      <c r="I22" s="30">
        <v>136.18</v>
      </c>
      <c r="J22" s="30">
        <v>610.60299999999995</v>
      </c>
      <c r="K22" s="30">
        <v>14868.95</v>
      </c>
      <c r="N22" s="30"/>
      <c r="O22" s="30"/>
    </row>
    <row r="23" spans="1:33" x14ac:dyDescent="0.35">
      <c r="A23" s="33" t="s">
        <v>63</v>
      </c>
      <c r="B23" s="32"/>
      <c r="C23" s="38">
        <v>31788</v>
      </c>
      <c r="D23" s="38">
        <v>16208.165999999999</v>
      </c>
      <c r="E23" s="38">
        <v>10918.5</v>
      </c>
      <c r="F23" s="30">
        <v>23038</v>
      </c>
      <c r="G23" s="30">
        <v>1308.56</v>
      </c>
      <c r="H23" s="30">
        <v>1924.5419999999999</v>
      </c>
      <c r="I23" s="30">
        <v>687.27700000000004</v>
      </c>
      <c r="J23" s="30">
        <v>396.45499999999998</v>
      </c>
      <c r="K23" s="30">
        <v>863.10400000000004</v>
      </c>
      <c r="N23" s="30"/>
      <c r="O23" s="30"/>
    </row>
    <row r="24" spans="1:33" x14ac:dyDescent="0.35">
      <c r="A24" s="33" t="s">
        <v>64</v>
      </c>
      <c r="B24" s="32"/>
      <c r="C24" s="38">
        <v>21623</v>
      </c>
      <c r="D24" s="38">
        <v>16208.165999999999</v>
      </c>
      <c r="E24" s="38">
        <v>10918.5</v>
      </c>
      <c r="F24" s="30">
        <v>5260</v>
      </c>
      <c r="G24" s="30">
        <v>1953.37</v>
      </c>
      <c r="H24" s="30">
        <v>1194.93</v>
      </c>
      <c r="I24" s="30">
        <v>491.64</v>
      </c>
      <c r="J24" s="30">
        <v>1257.94</v>
      </c>
      <c r="K24" s="30">
        <v>1206.258</v>
      </c>
      <c r="N24" s="30"/>
      <c r="O24" s="30"/>
    </row>
    <row r="25" spans="1:33" x14ac:dyDescent="0.35">
      <c r="A25" s="33" t="s">
        <v>65</v>
      </c>
      <c r="B25" s="32"/>
      <c r="C25" s="38">
        <v>26456</v>
      </c>
      <c r="D25" s="38">
        <v>16208.165999999999</v>
      </c>
      <c r="E25" s="38">
        <v>4168.5</v>
      </c>
      <c r="F25" s="30">
        <v>3269</v>
      </c>
      <c r="G25" s="30">
        <v>2926.92</v>
      </c>
      <c r="H25" s="30">
        <v>996.35299999999995</v>
      </c>
      <c r="I25" s="30">
        <v>559.78700000000003</v>
      </c>
      <c r="J25" s="30">
        <v>923.79200000000003</v>
      </c>
      <c r="K25" s="30">
        <v>4795.9279999999999</v>
      </c>
      <c r="N25" s="30"/>
      <c r="O25" s="30"/>
    </row>
    <row r="26" spans="1:33" x14ac:dyDescent="0.35">
      <c r="A26" s="33" t="s">
        <v>66</v>
      </c>
      <c r="B26" s="32"/>
      <c r="C26" s="38">
        <v>20149</v>
      </c>
      <c r="D26" s="38">
        <v>16208.165999999999</v>
      </c>
      <c r="E26" s="38">
        <v>4168.5</v>
      </c>
      <c r="F26" s="30">
        <v>3760</v>
      </c>
      <c r="G26" s="30">
        <v>2139.4839999999999</v>
      </c>
      <c r="H26" s="30">
        <v>1811.53</v>
      </c>
      <c r="I26" s="30">
        <v>264.72399999999999</v>
      </c>
      <c r="J26" s="30">
        <v>878.88800000000003</v>
      </c>
      <c r="K26" s="30">
        <v>9822.5769999999993</v>
      </c>
      <c r="N26" s="30"/>
      <c r="O26" s="30"/>
    </row>
    <row r="27" spans="1:33" x14ac:dyDescent="0.35">
      <c r="A27" s="33" t="s">
        <v>67</v>
      </c>
      <c r="B27" s="32"/>
      <c r="C27" s="38">
        <v>24821</v>
      </c>
      <c r="D27" s="38">
        <v>16312.165999999999</v>
      </c>
      <c r="E27" s="38">
        <f>4168.5+407</f>
        <v>4575.5</v>
      </c>
      <c r="F27" s="30">
        <v>4622.82</v>
      </c>
      <c r="G27" s="30">
        <v>2157.7159999999999</v>
      </c>
      <c r="H27" s="30">
        <v>789.82</v>
      </c>
      <c r="I27" s="30">
        <v>209.09</v>
      </c>
      <c r="J27" s="30">
        <v>17429.2</v>
      </c>
      <c r="K27" s="30">
        <v>10374.609</v>
      </c>
    </row>
    <row r="28" spans="1:33" x14ac:dyDescent="0.35">
      <c r="A28" s="33" t="s">
        <v>68</v>
      </c>
      <c r="B28" s="32"/>
      <c r="C28" s="38">
        <v>28683</v>
      </c>
      <c r="D28" s="38"/>
      <c r="E28" s="38">
        <v>4168.5</v>
      </c>
      <c r="F28" s="30">
        <v>3566.6</v>
      </c>
      <c r="G28" s="30">
        <v>1958.86</v>
      </c>
      <c r="H28" s="30">
        <v>1148.768</v>
      </c>
      <c r="I28" s="30">
        <v>2357.7020000000002</v>
      </c>
      <c r="J28" s="30">
        <v>683.09799999999996</v>
      </c>
      <c r="K28" s="30"/>
      <c r="AG28" s="41"/>
    </row>
    <row r="29" spans="1:33" x14ac:dyDescent="0.35">
      <c r="A29" s="33" t="s">
        <v>69</v>
      </c>
      <c r="B29" s="32"/>
      <c r="C29" s="38">
        <v>0</v>
      </c>
      <c r="D29" s="38"/>
      <c r="E29" s="38">
        <v>4168.5</v>
      </c>
      <c r="F29" s="30">
        <v>4381.82</v>
      </c>
      <c r="G29" s="30">
        <v>977.822</v>
      </c>
      <c r="H29" s="30">
        <v>772.91</v>
      </c>
      <c r="I29" s="30">
        <v>1821.7750000000001</v>
      </c>
      <c r="J29" s="30">
        <v>20082.671999999999</v>
      </c>
      <c r="K29" s="30"/>
      <c r="AG29" s="41"/>
    </row>
    <row r="30" spans="1:33" x14ac:dyDescent="0.35">
      <c r="A30" s="33" t="s">
        <v>70</v>
      </c>
      <c r="B30" s="32"/>
      <c r="C30" s="38">
        <v>0</v>
      </c>
      <c r="D30" s="38"/>
      <c r="E30" s="38">
        <f>4168.5+66</f>
        <v>4234.5</v>
      </c>
      <c r="F30" s="30">
        <v>3044.76</v>
      </c>
      <c r="G30" s="30">
        <v>1103.53</v>
      </c>
      <c r="H30" s="30">
        <v>497.82</v>
      </c>
      <c r="I30" s="30">
        <v>561.78</v>
      </c>
      <c r="J30" s="30">
        <v>10056.942999999999</v>
      </c>
      <c r="K30" s="30"/>
      <c r="AG30" s="41"/>
    </row>
    <row r="31" spans="1:33" ht="15" thickBot="1" x14ac:dyDescent="0.4">
      <c r="A31" s="34" t="s">
        <v>71</v>
      </c>
      <c r="B31" s="35"/>
      <c r="C31" s="38">
        <v>0</v>
      </c>
      <c r="D31" s="38"/>
      <c r="E31" s="38">
        <f>4168.5+54</f>
        <v>4222.5</v>
      </c>
      <c r="F31" s="30">
        <v>2330.2199999999998</v>
      </c>
      <c r="G31" s="30">
        <v>905.43100000000004</v>
      </c>
      <c r="H31" s="30">
        <v>856.41600000000005</v>
      </c>
      <c r="I31" s="30">
        <v>379.01100000000002</v>
      </c>
      <c r="J31" s="30">
        <v>3836.5770000000002</v>
      </c>
      <c r="K31" s="30"/>
      <c r="AG31" s="41"/>
    </row>
    <row r="32" spans="1:33" ht="15" thickTop="1" x14ac:dyDescent="0.3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AG32" s="41"/>
    </row>
    <row r="33" spans="1:33" x14ac:dyDescent="0.3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AG33" s="41"/>
    </row>
    <row r="34" spans="1:33" x14ac:dyDescent="0.35">
      <c r="A34" s="37" t="s">
        <v>73</v>
      </c>
      <c r="AG34" s="41"/>
    </row>
    <row r="35" spans="1:33" x14ac:dyDescent="0.35">
      <c r="K35" s="33"/>
      <c r="AG35" s="41"/>
    </row>
    <row r="36" spans="1:33" ht="15" thickBot="1" x14ac:dyDescent="0.4">
      <c r="A36" s="27" t="s">
        <v>59</v>
      </c>
      <c r="B36" s="28">
        <v>2010</v>
      </c>
      <c r="C36" s="28">
        <v>2011</v>
      </c>
      <c r="D36" s="28">
        <v>2012</v>
      </c>
      <c r="E36" s="28">
        <v>2013</v>
      </c>
      <c r="F36" s="28">
        <v>2014</v>
      </c>
      <c r="G36" s="28">
        <v>2015</v>
      </c>
      <c r="H36" s="28">
        <v>2016</v>
      </c>
      <c r="I36" s="28">
        <v>2017</v>
      </c>
      <c r="J36" s="28">
        <v>2018</v>
      </c>
      <c r="K36" s="28">
        <v>2019</v>
      </c>
      <c r="AG36" s="41"/>
    </row>
    <row r="37" spans="1:33" ht="15" thickTop="1" x14ac:dyDescent="0.35">
      <c r="A37" s="29" t="s">
        <v>60</v>
      </c>
      <c r="B37" s="30">
        <v>0</v>
      </c>
      <c r="C37" s="30">
        <v>449.09899999999999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AG37" s="41"/>
    </row>
    <row r="38" spans="1:33" x14ac:dyDescent="0.35">
      <c r="A38" s="31" t="s">
        <v>61</v>
      </c>
      <c r="B38" s="32">
        <v>25.1</v>
      </c>
      <c r="C38" s="30">
        <v>900.17000000000007</v>
      </c>
      <c r="D38" s="30">
        <v>0</v>
      </c>
      <c r="E38" s="30">
        <v>0</v>
      </c>
      <c r="F38" s="30">
        <v>0</v>
      </c>
      <c r="G38" s="30">
        <v>29.84</v>
      </c>
      <c r="H38" s="30">
        <v>0</v>
      </c>
      <c r="I38" s="30">
        <v>0</v>
      </c>
      <c r="J38" s="30">
        <v>379.62</v>
      </c>
      <c r="K38" s="30">
        <v>109.78</v>
      </c>
      <c r="AG38" s="41"/>
    </row>
    <row r="39" spans="1:33" x14ac:dyDescent="0.35">
      <c r="A39" s="31" t="s">
        <v>62</v>
      </c>
      <c r="B39" s="32">
        <v>25676.457999999999</v>
      </c>
      <c r="C39" s="30">
        <v>5165.13</v>
      </c>
      <c r="D39" s="30">
        <v>3397.56</v>
      </c>
      <c r="E39" s="30">
        <v>0</v>
      </c>
      <c r="F39" s="30">
        <v>0</v>
      </c>
      <c r="G39" s="30">
        <v>1261.3</v>
      </c>
      <c r="H39" s="30">
        <v>4364.74</v>
      </c>
      <c r="I39" s="30">
        <v>2856.1460000000002</v>
      </c>
      <c r="J39" s="30">
        <v>2553.5860000000002</v>
      </c>
      <c r="K39" s="30">
        <v>3582.1880000000001</v>
      </c>
      <c r="AG39" s="41"/>
    </row>
    <row r="40" spans="1:33" x14ac:dyDescent="0.35">
      <c r="A40" s="33" t="s">
        <v>63</v>
      </c>
      <c r="B40" s="32">
        <v>71871.611999999994</v>
      </c>
      <c r="C40" s="30">
        <v>12901.119999999999</v>
      </c>
      <c r="D40" s="30">
        <v>5429.54</v>
      </c>
      <c r="E40" s="30">
        <v>264.94</v>
      </c>
      <c r="F40" s="30">
        <v>1553.6399999999999</v>
      </c>
      <c r="G40" s="30">
        <v>11571.282000000001</v>
      </c>
      <c r="H40" s="30">
        <v>8924.3279999999995</v>
      </c>
      <c r="I40" s="30">
        <v>11550.614</v>
      </c>
      <c r="J40" s="30">
        <v>6030.74</v>
      </c>
      <c r="K40" s="30">
        <v>9698.393</v>
      </c>
      <c r="AG40" s="41"/>
    </row>
    <row r="41" spans="1:33" x14ac:dyDescent="0.35">
      <c r="A41" s="33" t="s">
        <v>64</v>
      </c>
      <c r="B41" s="32">
        <v>55381.459999999992</v>
      </c>
      <c r="C41" s="30">
        <v>10454.120000000001</v>
      </c>
      <c r="D41" s="30">
        <v>4380.38</v>
      </c>
      <c r="E41" s="30">
        <v>6875.4429999999993</v>
      </c>
      <c r="F41" s="30">
        <v>8456.7639999999992</v>
      </c>
      <c r="G41" s="30">
        <v>20823.474999999999</v>
      </c>
      <c r="H41" s="30">
        <v>17092.054</v>
      </c>
      <c r="I41" s="30">
        <v>10892.748</v>
      </c>
      <c r="J41" s="30">
        <v>10834.774000000001</v>
      </c>
      <c r="K41" s="30">
        <v>7814.4119999999994</v>
      </c>
      <c r="AG41" s="41"/>
    </row>
    <row r="42" spans="1:33" x14ac:dyDescent="0.35">
      <c r="A42" s="33" t="s">
        <v>65</v>
      </c>
      <c r="B42" s="32">
        <v>31619.486000000001</v>
      </c>
      <c r="C42" s="30">
        <v>10095.719999999999</v>
      </c>
      <c r="D42" s="30">
        <v>3522.04</v>
      </c>
      <c r="E42" s="30">
        <v>9300.92</v>
      </c>
      <c r="F42" s="30">
        <v>14638.207999999999</v>
      </c>
      <c r="G42" s="30">
        <v>17775.396000000001</v>
      </c>
      <c r="H42" s="30">
        <v>7599.7430000000004</v>
      </c>
      <c r="I42" s="30">
        <v>5700.5800000000008</v>
      </c>
      <c r="J42" s="30">
        <v>8630.523000000001</v>
      </c>
      <c r="K42" s="30">
        <v>4437.6100000000006</v>
      </c>
      <c r="AG42" s="41"/>
    </row>
    <row r="43" spans="1:33" x14ac:dyDescent="0.35">
      <c r="A43" s="33" t="s">
        <v>66</v>
      </c>
      <c r="B43" s="32">
        <v>29331.906000000003</v>
      </c>
      <c r="C43" s="30">
        <v>11850.39</v>
      </c>
      <c r="D43" s="30">
        <v>5525.1</v>
      </c>
      <c r="E43" s="30">
        <v>7607.8580000000002</v>
      </c>
      <c r="F43" s="30">
        <v>12895.942999999999</v>
      </c>
      <c r="G43" s="30">
        <v>18995.851000000002</v>
      </c>
      <c r="H43" s="30">
        <v>6660.3600000000006</v>
      </c>
      <c r="I43" s="30">
        <v>3873.6860000000001</v>
      </c>
      <c r="J43" s="30">
        <v>8552.0640000000003</v>
      </c>
      <c r="K43" s="30">
        <v>6903.7489999999998</v>
      </c>
      <c r="AG43" s="41"/>
    </row>
    <row r="44" spans="1:33" x14ac:dyDescent="0.35">
      <c r="A44" s="33" t="s">
        <v>67</v>
      </c>
      <c r="B44" s="32">
        <v>25870.694</v>
      </c>
      <c r="C44" s="30">
        <v>8773.4000000000015</v>
      </c>
      <c r="D44" s="30">
        <v>3547</v>
      </c>
      <c r="E44" s="30">
        <v>3655.1859999999997</v>
      </c>
      <c r="F44" s="30">
        <v>14895.41</v>
      </c>
      <c r="G44" s="30">
        <v>7514.0169999999998</v>
      </c>
      <c r="H44" s="30">
        <v>2372.9799999999996</v>
      </c>
      <c r="I44" s="30">
        <v>2399.4749999999999</v>
      </c>
      <c r="J44" s="30">
        <v>3160.8</v>
      </c>
      <c r="K44" s="30">
        <v>10829</v>
      </c>
      <c r="AG44" s="41"/>
    </row>
    <row r="45" spans="1:33" x14ac:dyDescent="0.35">
      <c r="A45" s="33" t="s">
        <v>68</v>
      </c>
      <c r="B45" s="32">
        <v>7199.3320000000003</v>
      </c>
      <c r="C45" s="30">
        <v>371.43</v>
      </c>
      <c r="D45" s="30">
        <v>6859.3600000000006</v>
      </c>
      <c r="E45" s="30">
        <v>3647.4340000000002</v>
      </c>
      <c r="F45" s="30">
        <v>6998.5459999999994</v>
      </c>
      <c r="G45" s="30">
        <v>7742.7000000000007</v>
      </c>
      <c r="H45" s="30">
        <v>2405.91</v>
      </c>
      <c r="I45" s="30">
        <v>6360.3720000000003</v>
      </c>
      <c r="J45" s="30">
        <v>590.19999999999993</v>
      </c>
      <c r="K45" s="30"/>
      <c r="AG45" s="41"/>
    </row>
    <row r="46" spans="1:33" x14ac:dyDescent="0.35">
      <c r="A46" s="33" t="s">
        <v>69</v>
      </c>
      <c r="B46" s="32">
        <v>1447</v>
      </c>
      <c r="C46" s="30">
        <v>0</v>
      </c>
      <c r="D46" s="30">
        <v>2177.2799999999997</v>
      </c>
      <c r="E46" s="30">
        <v>7636.3060000000005</v>
      </c>
      <c r="F46" s="30">
        <v>3259.5590000000002</v>
      </c>
      <c r="G46" s="30">
        <v>261.08999999999997</v>
      </c>
      <c r="H46" s="30">
        <v>2620.58</v>
      </c>
      <c r="I46" s="30">
        <v>14.84</v>
      </c>
      <c r="J46" s="30">
        <v>1721.5</v>
      </c>
      <c r="K46" s="30"/>
      <c r="AG46" s="41"/>
    </row>
    <row r="47" spans="1:33" x14ac:dyDescent="0.35">
      <c r="A47" s="33" t="s">
        <v>70</v>
      </c>
      <c r="B47" s="32">
        <v>0</v>
      </c>
      <c r="C47" s="30">
        <v>0</v>
      </c>
      <c r="D47" s="30">
        <v>4983.84</v>
      </c>
      <c r="E47" s="30">
        <v>2290.6840000000002</v>
      </c>
      <c r="F47" s="30">
        <v>19.3</v>
      </c>
      <c r="G47" s="30">
        <v>0</v>
      </c>
      <c r="H47" s="30">
        <v>1052.8800000000001</v>
      </c>
      <c r="I47" s="30">
        <v>1712.1</v>
      </c>
      <c r="J47" s="30">
        <v>10.56</v>
      </c>
      <c r="K47" s="30"/>
      <c r="AG47" s="41"/>
    </row>
    <row r="48" spans="1:33" ht="15" thickBot="1" x14ac:dyDescent="0.4">
      <c r="A48" s="34" t="s">
        <v>71</v>
      </c>
      <c r="B48" s="35">
        <v>0</v>
      </c>
      <c r="C48" s="30">
        <v>0</v>
      </c>
      <c r="D48" s="30">
        <v>40.64</v>
      </c>
      <c r="E48" s="30">
        <v>65.459999999999994</v>
      </c>
      <c r="F48" s="30">
        <v>0</v>
      </c>
      <c r="G48" s="30">
        <v>0</v>
      </c>
      <c r="H48" s="30">
        <v>253.05</v>
      </c>
      <c r="I48" s="30">
        <v>1359.1379999999999</v>
      </c>
      <c r="J48" s="30">
        <v>0</v>
      </c>
      <c r="K48" s="30"/>
      <c r="AG48" s="41"/>
    </row>
    <row r="49" spans="1:34" ht="15" thickTop="1" x14ac:dyDescent="0.35">
      <c r="A49" s="102"/>
      <c r="B49" s="96"/>
      <c r="C49" s="96"/>
      <c r="D49" s="96"/>
      <c r="E49" s="96"/>
      <c r="F49" s="96"/>
      <c r="G49" s="96"/>
      <c r="H49" s="96"/>
      <c r="I49" s="96"/>
      <c r="J49" s="96"/>
      <c r="K49" s="96"/>
      <c r="AG49" s="41"/>
    </row>
    <row r="50" spans="1:34" x14ac:dyDescent="0.35">
      <c r="AG50" s="41"/>
    </row>
    <row r="51" spans="1:34" x14ac:dyDescent="0.35">
      <c r="AG51" s="41"/>
    </row>
    <row r="52" spans="1:34" x14ac:dyDescent="0.35">
      <c r="AG52" s="41"/>
    </row>
    <row r="53" spans="1:34" x14ac:dyDescent="0.35">
      <c r="AG53" s="41"/>
    </row>
    <row r="54" spans="1:34" x14ac:dyDescent="0.35">
      <c r="AG54" s="41"/>
      <c r="AH54" s="4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CJM Stock assess input</vt:lpstr>
      <vt:lpstr>2019 Catch projections</vt:lpstr>
      <vt:lpstr>previous accuracy</vt:lpstr>
      <vt:lpstr>Monthly catch trends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cloveridge</dc:creator>
  <cp:lastModifiedBy>cloveridge</cp:lastModifiedBy>
  <dcterms:created xsi:type="dcterms:W3CDTF">2016-09-02T01:53:23Z</dcterms:created>
  <dcterms:modified xsi:type="dcterms:W3CDTF">2019-10-08T22:46:43Z</dcterms:modified>
</cp:coreProperties>
</file>